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5" activeTab="0"/>
  </bookViews>
  <sheets>
    <sheet name="Feuille1" sheetId="1" r:id="rId1"/>
    <sheet name="correspondances 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<sst xmlns="http://schemas.openxmlformats.org/spreadsheetml/2006/main" count="164" uniqueCount="110">
  <si>
    <t>5 lignes sur spécificités de la manip Chartreuse:</t>
  </si>
  <si>
    <t>il peut rester des couilles dans les signes de Chartreuse</t>
  </si>
  <si>
    <t>- sans sonde ext, cool=PAC, heat=PEG</t>
  </si>
  <si>
    <r>
      <t xml:space="preserve">en supposant que le débit </t>
    </r>
    <r>
      <rPr>
        <b/>
        <sz val="10"/>
        <color indexed="10"/>
        <rFont val="Arial"/>
        <family val="2"/>
      </rPr>
      <t>massique</t>
    </r>
    <r>
      <rPr>
        <sz val="10"/>
        <color indexed="10"/>
        <rFont val="Arial"/>
        <family val="2"/>
      </rPr>
      <t xml:space="preserve"> est le même partout</t>
    </r>
  </si>
  <si>
    <t>- en mode PAC T3=TC et T4=TD, en mode PEG c'est l'inverse</t>
  </si>
  <si>
    <t>- en PAC (resp. PEG) rentrer le débit de fréon ds D(evap) (resp. D(cond))</t>
  </si>
  <si>
    <t>- alors: en PAC (resp. PEG) Q(evap) (resp. Q(cond)) indique en fait la chaleur reçue par le fréon dans le cond (resp. evap), mais calculée à partir des T et D du fréon</t>
  </si>
  <si>
    <t>COP exp</t>
  </si>
  <si>
    <t>COP Mollier</t>
  </si>
  <si>
    <t>COP Carnot</t>
  </si>
  <si>
    <t>PERTES</t>
  </si>
  <si>
    <t>valeur sonde ext</t>
  </si>
  <si>
    <t>valeur consigne</t>
  </si>
  <si>
    <t>date</t>
  </si>
  <si>
    <t>eval</t>
  </si>
  <si>
    <t>Binôme ou trinôme</t>
  </si>
  <si>
    <t>A</t>
  </si>
  <si>
    <t>B</t>
  </si>
  <si>
    <t>C</t>
  </si>
  <si>
    <t>sonde</t>
  </si>
  <si>
    <t>Trièves</t>
  </si>
  <si>
    <t>T0 (°C)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</si>
  <si>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</si>
  <si>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</si>
  <si>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</si>
  <si>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</si>
  <si>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</si>
  <si>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</si>
  <si>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</si>
  <si>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</si>
  <si>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</si>
  <si>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</si>
  <si>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Pbas</t>
  </si>
  <si>
    <t>Phte</t>
  </si>
  <si>
    <t>D(evap)eau</t>
  </si>
  <si>
    <t>D(cond)eau</t>
  </si>
  <si>
    <t>D(cond)</t>
  </si>
  <si>
    <t>D fluide frigo</t>
  </si>
  <si>
    <t>t (s) pr W</t>
  </si>
  <si>
    <t>pce el</t>
  </si>
  <si>
    <t>Q eau</t>
  </si>
  <si>
    <t>Q fluide ss Lv</t>
  </si>
  <si>
    <t>Q fluide (surestimé car entrée 2 phases)</t>
  </si>
  <si>
    <t>Q fluide</t>
  </si>
  <si>
    <t>frigo</t>
  </si>
  <si>
    <t>PAC</t>
  </si>
  <si>
    <t>Q(comp-cond)/Qcond</t>
  </si>
  <si>
    <t>Q(cond-det)/Qcond</t>
  </si>
  <si>
    <t>Q(evap-comp)/Qevap</t>
  </si>
  <si>
    <t>viscosité</t>
  </si>
  <si>
    <t>DeltaP (Poiseuille)</t>
  </si>
  <si>
    <t>hA</t>
  </si>
  <si>
    <t>hB</t>
  </si>
  <si>
    <t>hC=hD</t>
  </si>
  <si>
    <t>hD</t>
  </si>
  <si>
    <t>hA'</t>
  </si>
  <si>
    <t>hB'</t>
  </si>
  <si>
    <t>hC'</t>
  </si>
  <si>
    <t>Dm*(hA-hD)</t>
  </si>
  <si>
    <t>Dm*(hC-hB)</t>
  </si>
  <si>
    <t>mb 1</t>
  </si>
  <si>
    <t>mb 2</t>
  </si>
  <si>
    <t>mb 3</t>
  </si>
  <si>
    <t>PEG</t>
  </si>
  <si>
    <t>ext</t>
  </si>
  <si>
    <t>(bar)</t>
  </si>
  <si>
    <t>en l/h (g/s pour Trièves)</t>
  </si>
  <si>
    <t>en SI</t>
  </si>
  <si>
    <t>(manip B)</t>
  </si>
  <si>
    <t>(W)</t>
  </si>
  <si>
    <t>(evap)</t>
  </si>
  <si>
    <t>(cond)</t>
  </si>
  <si>
    <t>(evap) en Watt</t>
  </si>
  <si>
    <t>(cond) en Watt</t>
  </si>
  <si>
    <t>(Pa.s)</t>
  </si>
  <si>
    <t>pa</t>
  </si>
  <si>
    <t>à comparer avec Qevap</t>
  </si>
  <si>
    <t>à comparer avec Qcond</t>
  </si>
  <si>
    <t>Rq: 0,3 l/s &lt;---&gt; 3.10^(-5) m^3/s</t>
  </si>
  <si>
    <t>manip A (« Vercors »)</t>
  </si>
  <si>
    <t>manip B</t>
  </si>
  <si>
    <t>manip C PAC</t>
  </si>
  <si>
    <t>manip C PEG</t>
  </si>
  <si>
    <t>T0</t>
  </si>
  <si>
    <t>sortie eau evap</t>
  </si>
  <si>
    <t>l</t>
  </si>
  <si>
    <t>entrée eau evap</t>
  </si>
  <si>
    <t>m</t>
  </si>
  <si>
    <t>D</t>
  </si>
  <si>
    <t>n</t>
  </si>
  <si>
    <t>A' (sortie évap)</t>
  </si>
  <si>
    <t>o</t>
  </si>
  <si>
    <t>A (entrée comp)</t>
  </si>
  <si>
    <t>p</t>
  </si>
  <si>
    <t>B (sortie comp)</t>
  </si>
  <si>
    <t>sortie eau cond</t>
  </si>
  <si>
    <t>entrée compresseur</t>
  </si>
  <si>
    <t>q</t>
  </si>
  <si>
    <t>B' (entrée cond)</t>
  </si>
  <si>
    <t>(eau entrée évap air)</t>
  </si>
  <si>
    <t>sortie compresseur = entrée eau cond</t>
  </si>
  <si>
    <t>C' (sortie cond)</t>
  </si>
  <si>
    <t>entrée eau cond</t>
  </si>
  <si>
    <t>s</t>
  </si>
  <si>
    <t>C (entrée det)</t>
  </si>
  <si>
    <t>entrée eau évap</t>
  </si>
  <si>
    <t>t</t>
  </si>
  <si>
    <t>sortie eau évap</t>
  </si>
  <si>
    <t>u</t>
  </si>
  <si>
    <t>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</si>
</sst>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E+000"/>
    <numFmt numFmtId="167" formatCode="0.00E+00"/>
    <numFmt numFmtId="168" formatCode="GENERAL"/>
  </numFmts>
  <fonts count="5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5" xfId="0" applyFont="1" applyBorder="1" applyAlignment="1">
      <alignment wrapText="1"/>
    </xf>
    <xf numFmtId="164" fontId="0" fillId="0" borderId="7" xfId="0" applyFont="1" applyBorder="1" applyAlignment="1">
      <alignment wrapText="1"/>
    </xf>
    <xf numFmtId="164" fontId="0" fillId="0" borderId="6" xfId="0" applyFont="1" applyBorder="1" applyAlignment="1">
      <alignment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7" fontId="0" fillId="0" borderId="2" xfId="0" applyNumberFormat="1" applyFont="1" applyFill="1" applyBorder="1" applyAlignment="1">
      <alignment/>
    </xf>
    <xf numFmtId="164" fontId="0" fillId="0" borderId="2" xfId="0" applyFill="1" applyBorder="1" applyAlignment="1">
      <alignment/>
    </xf>
    <xf numFmtId="167" fontId="0" fillId="0" borderId="4" xfId="0" applyNumberFormat="1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9" xfId="0" applyNumberFormat="1" applyFont="1" applyFill="1" applyBorder="1" applyAlignment="1">
      <alignment/>
    </xf>
    <xf numFmtId="164" fontId="0" fillId="0" borderId="11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6" fontId="0" fillId="0" borderId="9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64" fontId="0" fillId="0" borderId="14" xfId="0" applyBorder="1" applyAlignment="1">
      <alignment/>
    </xf>
    <xf numFmtId="167" fontId="0" fillId="0" borderId="15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7" fontId="0" fillId="0" borderId="0" xfId="0" applyNumberForma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64"/>
  <sheetViews>
    <sheetView tabSelected="1" zoomScale="90" zoomScaleNormal="90" workbookViewId="0" topLeftCell="A1">
      <selection activeCell="BJ6" sqref="BJ6"/>
    </sheetView>
  </sheetViews>
  <sheetFormatPr defaultColWidth="12.57421875" defaultRowHeight="12.75"/>
  <cols>
    <col min="1" max="1" width="9.8515625" style="0" customWidth="1"/>
    <col min="2" max="2" width="7.57421875" style="0" customWidth="1"/>
    <col min="3" max="3" width="12.00390625" style="0" customWidth="1"/>
    <col min="4" max="4" width="11.8515625" style="0" customWidth="1"/>
    <col min="5" max="5" width="11.28125" style="0" customWidth="1"/>
    <col min="6" max="7" width="2.8515625" style="0" customWidth="1"/>
    <col min="8" max="8" width="3.140625" style="0" customWidth="1"/>
    <col min="9" max="10" width="3.7109375" style="0" customWidth="1"/>
    <col min="11" max="11" width="4.7109375" style="0" customWidth="1"/>
    <col min="12" max="12" width="6.7109375" style="0" customWidth="1"/>
    <col min="13" max="18" width="5.7109375" style="0" customWidth="1"/>
    <col min="19" max="22" width="6.140625" style="0" customWidth="1"/>
    <col min="23" max="23" width="5.57421875" style="0" customWidth="1"/>
    <col min="24" max="24" width="5.7109375" style="0" customWidth="1"/>
    <col min="25" max="25" width="8.421875" style="0" customWidth="1"/>
    <col min="26" max="26" width="9.57421875" style="0" customWidth="1"/>
    <col min="27" max="27" width="8.8515625" style="0" customWidth="1"/>
    <col min="28" max="28" width="9.57421875" style="0" customWidth="1"/>
    <col min="29" max="29" width="8.140625" style="0" customWidth="1"/>
    <col min="30" max="30" width="9.7109375" style="0" customWidth="1"/>
    <col min="31" max="31" width="8.00390625" style="0" customWidth="1"/>
    <col min="32" max="32" width="9.57421875" style="0" customWidth="1"/>
    <col min="33" max="33" width="10.57421875" style="0" customWidth="1"/>
    <col min="34" max="37" width="8.28125" style="0" customWidth="1"/>
    <col min="38" max="38" width="5.421875" style="0" customWidth="1"/>
    <col min="39" max="39" width="6.7109375" style="0" customWidth="1"/>
    <col min="40" max="40" width="7.00390625" style="0" customWidth="1"/>
    <col min="41" max="41" width="6.7109375" style="0" customWidth="1"/>
    <col min="42" max="42" width="5.28125" style="0" customWidth="1"/>
    <col min="43" max="43" width="7.7109375" style="0" customWidth="1"/>
    <col min="44" max="44" width="7.421875" style="0" customWidth="1"/>
    <col min="45" max="45" width="8.421875" style="0" customWidth="1"/>
    <col min="46" max="46" width="9.140625" style="0" customWidth="1"/>
    <col min="47" max="47" width="7.140625" style="0" customWidth="1"/>
    <col min="48" max="48" width="11.28125" style="0" customWidth="1"/>
    <col min="49" max="51" width="7.140625" style="0" customWidth="1"/>
    <col min="52" max="55" width="4.7109375" style="0" customWidth="1"/>
    <col min="56" max="57" width="6.57421875" style="0" customWidth="1"/>
    <col min="58" max="62" width="11.57421875" style="0" customWidth="1"/>
    <col min="63" max="63" width="15.8515625" style="0" customWidth="1"/>
    <col min="64" max="70" width="11.57421875" style="0" customWidth="1"/>
    <col min="71" max="16384" width="11.57421875" style="1" customWidth="1"/>
  </cols>
  <sheetData>
    <row r="1" spans="1:44" ht="12.75">
      <c r="A1" t="s">
        <v>0</v>
      </c>
      <c r="I1" s="2" t="s">
        <v>1</v>
      </c>
      <c r="AL1" s="3"/>
      <c r="AN1" s="4"/>
      <c r="AP1" s="5"/>
      <c r="AQ1" s="5"/>
      <c r="AR1" s="3"/>
    </row>
    <row r="2" spans="1:44" ht="12.75" customHeight="1">
      <c r="A2" t="s">
        <v>2</v>
      </c>
      <c r="AH2" s="6" t="s">
        <v>3</v>
      </c>
      <c r="AI2" s="6"/>
      <c r="AJ2" s="6"/>
      <c r="AK2" s="6"/>
      <c r="AL2" s="3"/>
      <c r="AN2" s="4"/>
      <c r="AP2" s="5"/>
      <c r="AQ2" s="5"/>
      <c r="AR2" s="3"/>
    </row>
    <row r="3" spans="1:44" ht="12.75">
      <c r="A3" t="s">
        <v>4</v>
      </c>
      <c r="AH3" s="6"/>
      <c r="AI3" s="6"/>
      <c r="AJ3" s="6"/>
      <c r="AK3" s="6"/>
      <c r="AL3" s="3"/>
      <c r="AN3" s="4"/>
      <c r="AP3" s="5"/>
      <c r="AQ3" s="5"/>
      <c r="AR3" s="3"/>
    </row>
    <row r="4" spans="1:44" ht="12.75">
      <c r="A4" t="s">
        <v>5</v>
      </c>
      <c r="AH4" s="6"/>
      <c r="AI4" s="6"/>
      <c r="AJ4" s="6"/>
      <c r="AK4" s="6"/>
      <c r="AL4" s="3"/>
      <c r="AN4" s="4"/>
      <c r="AP4" s="5"/>
      <c r="AQ4" s="5"/>
      <c r="AR4" s="3"/>
    </row>
    <row r="5" spans="1:57" ht="12.75">
      <c r="A5" t="s">
        <v>6</v>
      </c>
      <c r="AH5" s="6"/>
      <c r="AI5" s="6"/>
      <c r="AJ5" s="6"/>
      <c r="AK5" s="6"/>
      <c r="AL5" s="7" t="s">
        <v>7</v>
      </c>
      <c r="AM5" s="7"/>
      <c r="AN5" s="8" t="s">
        <v>8</v>
      </c>
      <c r="AO5" s="8"/>
      <c r="AP5" s="9" t="s">
        <v>9</v>
      </c>
      <c r="AQ5" s="9"/>
      <c r="AR5" s="7" t="s">
        <v>10</v>
      </c>
      <c r="AS5" s="7"/>
      <c r="AT5" s="7"/>
      <c r="BD5" t="s">
        <v>11</v>
      </c>
      <c r="BE5" t="s">
        <v>12</v>
      </c>
    </row>
    <row r="6" spans="1:59" ht="12.75">
      <c r="A6" t="s">
        <v>13</v>
      </c>
      <c r="B6" t="s">
        <v>14</v>
      </c>
      <c r="C6" s="10" t="s">
        <v>15</v>
      </c>
      <c r="D6" s="10"/>
      <c r="E6" s="10"/>
      <c r="F6" t="s">
        <v>16</v>
      </c>
      <c r="G6" t="s">
        <v>17</v>
      </c>
      <c r="H6" t="s">
        <v>18</v>
      </c>
      <c r="I6" t="s">
        <v>18</v>
      </c>
      <c r="J6" s="11" t="s">
        <v>19</v>
      </c>
      <c r="K6" s="11" t="s">
        <v>20</v>
      </c>
      <c r="L6" s="9" t="s">
        <v>21</v>
      </c>
      <c r="M6" s="12" t="s">
        <v>22</v>
      </c>
      <c r="N6" s="12" t="s">
        <v>23</v>
      </c>
      <c r="O6" s="12" t="s">
        <v>24</v>
      </c>
      <c r="P6" s="12" t="s">
        <v>25</v>
      </c>
      <c r="Q6" s="12" t="s">
        <v>26</v>
      </c>
      <c r="R6" s="12" t="s">
        <v>27</v>
      </c>
      <c r="S6" s="12" t="s">
        <v>28</v>
      </c>
      <c r="T6" s="12" t="s">
        <v>29</v>
      </c>
      <c r="U6" s="12" t="s">
        <v>30</v>
      </c>
      <c r="V6" s="13" t="s">
        <v>31</v>
      </c>
      <c r="W6" t="s">
        <v>32</v>
      </c>
      <c r="X6" t="s">
        <v>33</v>
      </c>
      <c r="Y6" s="14" t="s">
        <v>34</v>
      </c>
      <c r="Z6" s="14"/>
      <c r="AA6" s="14" t="s">
        <v>35</v>
      </c>
      <c r="AB6" s="14" t="s">
        <v>36</v>
      </c>
      <c r="AC6" s="11" t="s">
        <v>37</v>
      </c>
      <c r="AD6" t="s">
        <v>38</v>
      </c>
      <c r="AE6" t="s">
        <v>39</v>
      </c>
      <c r="AF6" s="11" t="s">
        <v>40</v>
      </c>
      <c r="AG6" s="11" t="s">
        <v>40</v>
      </c>
      <c r="AH6" s="11" t="s">
        <v>41</v>
      </c>
      <c r="AI6" s="11" t="s">
        <v>42</v>
      </c>
      <c r="AJ6" s="11" t="s">
        <v>41</v>
      </c>
      <c r="AK6" s="11" t="s">
        <v>43</v>
      </c>
      <c r="AL6" s="15" t="s">
        <v>44</v>
      </c>
      <c r="AM6" s="16" t="s">
        <v>45</v>
      </c>
      <c r="AN6" s="15" t="s">
        <v>44</v>
      </c>
      <c r="AO6" s="16" t="s">
        <v>45</v>
      </c>
      <c r="AP6" s="15" t="s">
        <v>44</v>
      </c>
      <c r="AQ6" s="16" t="s">
        <v>45</v>
      </c>
      <c r="AR6" s="17" t="s">
        <v>46</v>
      </c>
      <c r="AS6" s="18" t="s">
        <v>47</v>
      </c>
      <c r="AT6" s="19" t="s">
        <v>48</v>
      </c>
      <c r="AU6" s="19" t="s">
        <v>49</v>
      </c>
      <c r="AV6" s="19" t="s">
        <v>50</v>
      </c>
      <c r="AW6" t="s">
        <v>51</v>
      </c>
      <c r="AX6" t="s">
        <v>52</v>
      </c>
      <c r="AY6" t="s">
        <v>53</v>
      </c>
      <c r="AZ6" t="s">
        <v>54</v>
      </c>
      <c r="BA6" t="s">
        <v>55</v>
      </c>
      <c r="BB6" t="s">
        <v>56</v>
      </c>
      <c r="BC6" t="s">
        <v>57</v>
      </c>
      <c r="BD6" t="s">
        <v>11</v>
      </c>
      <c r="BE6" t="s">
        <v>12</v>
      </c>
      <c r="BF6" t="s">
        <v>58</v>
      </c>
      <c r="BG6" t="s">
        <v>59</v>
      </c>
    </row>
    <row r="7" spans="3:59" ht="12.75" customHeight="1">
      <c r="C7" t="s">
        <v>60</v>
      </c>
      <c r="D7" t="s">
        <v>61</v>
      </c>
      <c r="E7" t="s">
        <v>62</v>
      </c>
      <c r="F7" s="11"/>
      <c r="G7" s="11"/>
      <c r="H7" s="11" t="s">
        <v>45</v>
      </c>
      <c r="I7" s="11" t="s">
        <v>63</v>
      </c>
      <c r="J7" s="11" t="s">
        <v>64</v>
      </c>
      <c r="K7" s="11"/>
      <c r="L7" s="20"/>
      <c r="V7" s="21"/>
      <c r="W7" t="s">
        <v>65</v>
      </c>
      <c r="X7" t="s">
        <v>65</v>
      </c>
      <c r="Y7" s="11" t="s">
        <v>66</v>
      </c>
      <c r="Z7" t="s">
        <v>67</v>
      </c>
      <c r="AA7" s="11" t="s">
        <v>66</v>
      </c>
      <c r="AB7" t="s">
        <v>67</v>
      </c>
      <c r="AC7" s="11" t="s">
        <v>66</v>
      </c>
      <c r="AD7" t="s">
        <v>68</v>
      </c>
      <c r="AE7" t="s">
        <v>69</v>
      </c>
      <c r="AF7" t="s">
        <v>70</v>
      </c>
      <c r="AG7" t="s">
        <v>71</v>
      </c>
      <c r="AH7" s="11" t="s">
        <v>72</v>
      </c>
      <c r="AI7" s="11"/>
      <c r="AJ7" s="11" t="s">
        <v>73</v>
      </c>
      <c r="AK7" s="11"/>
      <c r="AU7" t="s">
        <v>74</v>
      </c>
      <c r="AV7" t="s">
        <v>75</v>
      </c>
      <c r="BF7" s="11" t="s">
        <v>76</v>
      </c>
      <c r="BG7" s="11" t="s">
        <v>77</v>
      </c>
    </row>
    <row r="8" spans="1:59" s="33" customFormat="1" ht="12.75">
      <c r="A8" s="22"/>
      <c r="B8" s="23"/>
      <c r="C8" s="24"/>
      <c r="D8" s="24"/>
      <c r="E8" s="24"/>
      <c r="F8" s="25"/>
      <c r="G8" s="24"/>
      <c r="H8" s="24"/>
      <c r="I8" s="24"/>
      <c r="J8" s="24"/>
      <c r="K8" s="24"/>
      <c r="L8" s="25"/>
      <c r="M8" s="24"/>
      <c r="N8" s="24"/>
      <c r="O8" s="24"/>
      <c r="P8" s="24"/>
      <c r="Q8" s="24"/>
      <c r="R8" s="24"/>
      <c r="S8" s="24"/>
      <c r="T8" s="24"/>
      <c r="U8" s="24"/>
      <c r="V8" s="26"/>
      <c r="W8" s="24"/>
      <c r="X8" s="24"/>
      <c r="Y8" s="27"/>
      <c r="Z8" s="28">
        <f>(1-$K8)*Y8/3600/1000+$K8*Y8/1000000</f>
        <v>0</v>
      </c>
      <c r="AA8" s="24"/>
      <c r="AB8" s="28">
        <f>(1-$K8)*AA8/3600/1000+$K8*AA8/1000000</f>
        <v>0</v>
      </c>
      <c r="AC8" s="24"/>
      <c r="AD8" s="24"/>
      <c r="AE8" s="24" t="e">
        <f>2*3600/AD8</f>
        <v>#DIV/0!</v>
      </c>
      <c r="AF8" s="24">
        <f>1000*Z8*4186*(F8*(L8-M8)+G8*(N8-M8)+K8*(U8-T8)+I8*(Q8-S8))</f>
        <v>0</v>
      </c>
      <c r="AG8" s="24">
        <f>1000*AB8*4186*((F8+G8)*(V8-U8)+H8*(Q8-S8)+K8*(S8-R8))</f>
        <v>0</v>
      </c>
      <c r="AH8" s="29">
        <f>$AC8/1000/3600*($G8*966*1330*($P8-$O8)+$H8*1138*($M8-$P8)*1410+$I8*1138*1410*($M8-$O8)+$K8*1420*3600*($M8-$P8))</f>
        <v>0</v>
      </c>
      <c r="AI8" s="29">
        <f>$AC8/1000/3600*($G8*1310*(977*($P8-$O8)+166200)+$H8*1138*(($M8-$P8)*1410+248000)+$I8*1138*(1410*($M8-$O8)+248000)+$K8*3600*(1420*($M8-$P8)+215900))</f>
        <v>0</v>
      </c>
      <c r="AJ8" s="29">
        <f>$AC8/1000/3600*($G8*1280000*($T8-$S8)+$H8*1138*($O8-$N8)*1410+$I8*1138*1410*($P8-$N8)+$K8*1420*3600*($O8-$N8))</f>
        <v>0</v>
      </c>
      <c r="AK8" s="29">
        <f>$AC8/1000/3600*($G8*1310*(977*($T8-$S8)-166200)+$H8*1138*(1410*(#REF!-$N8)-248000)+$I8*1138*(1410*($P8-$N8)-248000)+$K8*3600*(1420*($O8-$N8)-215900))</f>
        <v>0</v>
      </c>
      <c r="AL8" s="25" t="e">
        <f>-AF8/AE8</f>
        <v>#DIV/0!</v>
      </c>
      <c r="AM8" s="24" t="e">
        <f>AG8/AE8</f>
        <v>#DIV/0!</v>
      </c>
      <c r="AN8" s="25" t="e">
        <f>(AW8-AY8)/(AX8-AW8)</f>
        <v>#DIV/0!</v>
      </c>
      <c r="AO8" s="26" t="e">
        <f>(AX8-AY8)/(AX8-AW8)</f>
        <v>#DIV/0!</v>
      </c>
      <c r="AP8" s="24"/>
      <c r="AQ8" s="24" t="e">
        <f>$H8*($P8+273.15)/($P8-$O8)+$G8*($T8+273.15)/($T8-$O8)+$F8*(273.15+$T8)/($T8-$N8)+$K8*(273.15+$O8)/($O8-$P8)</f>
        <v>#DIV/0!</v>
      </c>
      <c r="AR8" s="25" t="e">
        <f>(AX8-BB8)/(BB8-BC8)</f>
        <v>#DIV/0!</v>
      </c>
      <c r="AS8" s="24" t="e">
        <f>(BC8-AY8)/(BB8-BC8)</f>
        <v>#DIV/0!</v>
      </c>
      <c r="AT8" s="26" t="e">
        <f>(AW8-BA8)/(BA8-AY8)</f>
        <v>#DIV/0!</v>
      </c>
      <c r="AU8" s="26"/>
      <c r="AV8" s="30">
        <f>2/PI()*16750000000000*AU8*AC8*3.6</f>
        <v>0</v>
      </c>
      <c r="AW8" s="24"/>
      <c r="AX8" s="24"/>
      <c r="AY8" s="24"/>
      <c r="AZ8" s="24"/>
      <c r="BA8" s="24"/>
      <c r="BB8" s="24"/>
      <c r="BC8" s="26"/>
      <c r="BD8" s="31"/>
      <c r="BE8" s="31"/>
      <c r="BF8" s="32">
        <f>$AC8/1000/3600*($G8*1300+$H8*1410+$I8*1410+$K8*3600)*(AW8-AY8)*1000</f>
        <v>0</v>
      </c>
      <c r="BG8" s="33">
        <f>$AC8/1000/3600*($G8*1300+$H8*1410+$I8*1410+$K8*3600)*(AY8-AX8)*1000</f>
        <v>0</v>
      </c>
    </row>
    <row r="9" spans="1:59" s="33" customFormat="1" ht="12.75">
      <c r="A9" s="22"/>
      <c r="B9" s="34"/>
      <c r="F9" s="35"/>
      <c r="L9" s="35"/>
      <c r="V9" s="36"/>
      <c r="Z9" s="37">
        <f>(1-$K9)*Y9/3600/1000+$K9*Y9/1000000</f>
        <v>0</v>
      </c>
      <c r="AB9" s="37">
        <f>(1-$K9)*AA9/3600/1000+$K9*AA9/1000000</f>
        <v>0</v>
      </c>
      <c r="AE9" s="33" t="e">
        <f>2*3600/AD9</f>
        <v>#DIV/0!</v>
      </c>
      <c r="AF9" s="33">
        <f>1000*Z9*4186*(F9*(L9-M9)+G9*(N9-M9)+K9*(U9-T9)+I9*(Q9-S9))</f>
        <v>0</v>
      </c>
      <c r="AG9" s="33">
        <f>1000*AB9*4186*((F9+G9)*(V9-U9)+H9*(Q9-S9)+K9*(S9-R9))</f>
        <v>0</v>
      </c>
      <c r="AH9" s="1">
        <f>$AC9/1000/3600*($G9*966*1330*(P9-O9)+$H9*1138*(M9-P9)*1410+$I9*1138*1410*(M9-O9)+$K9*1420*3600*(M9-P9))</f>
        <v>0</v>
      </c>
      <c r="AI9" s="1">
        <f>$AC9/1000/3600*($G9*1310*(977*($P9-$O9)+166200)+$H9*1138*(($M9-$P9)*1410+248000)+$I9*1138*(1410*($M9-$O9)+248000)+$K9*3600*(1420*($M9-$P9)+215900))</f>
        <v>0</v>
      </c>
      <c r="AJ9" s="1">
        <f>$AC9/1000/3600*($G9*1280000*($T9-$S9)+$H9*1138*($O9-$N9)*1410+$I9*1138*1410*($P9-$N9)+$K9*1420*3600*($O9-$N9))</f>
        <v>0</v>
      </c>
      <c r="AK9" s="1">
        <f>$AC9/1000/3600*($G9*1310*(977*($T9-$S9)-166200)+$H9*1138*(1410*(#REF!-$N9)-248000)+$I9*1138*(1410*($P9-$N9)-248000)+$K9*3600*(1420*($O9-$N9)-215900))</f>
        <v>0</v>
      </c>
      <c r="AL9" s="35" t="e">
        <f>-AF9/AE9</f>
        <v>#DIV/0!</v>
      </c>
      <c r="AM9" s="33" t="e">
        <f>AG9/AE9</f>
        <v>#DIV/0!</v>
      </c>
      <c r="AN9" s="35" t="e">
        <f>(AW9-AY9)/(AX9-AW9)</f>
        <v>#DIV/0!</v>
      </c>
      <c r="AO9" s="36" t="e">
        <f>(AX9-AY9)/(AX9-AW9)</f>
        <v>#DIV/0!</v>
      </c>
      <c r="AQ9" s="33" t="e">
        <f>$H9*($P9+273.15)/($P9-$O9)+$G9*($T9+273.15)/($T9-$O9)+$F9*(273.15+$T9)/($T9-$N9)+$K9*(273.15+$O9)/($O9-$P9)</f>
        <v>#DIV/0!</v>
      </c>
      <c r="AR9" s="35" t="e">
        <f>(AX9-BB9)/(BB9-BC9)</f>
        <v>#DIV/0!</v>
      </c>
      <c r="AS9" s="33" t="e">
        <f>(BC9-AY9)/(BB9-BC9)</f>
        <v>#DIV/0!</v>
      </c>
      <c r="AT9" s="36" t="e">
        <f>(AW9-BA9)/(BA9-AY9)</f>
        <v>#DIV/0!</v>
      </c>
      <c r="AU9" s="36"/>
      <c r="AV9" s="38">
        <f>2/PI()*16750000000000*AU9*AC9*3.6</f>
        <v>0</v>
      </c>
      <c r="BC9" s="36"/>
      <c r="BD9" s="39"/>
      <c r="BE9" s="39"/>
      <c r="BF9" s="33">
        <f>$AC9/1000/3600*($G9*1300+$H9*1410+$I9*1410+$K9*3600)*(AW9-AY9)*1000</f>
        <v>0</v>
      </c>
      <c r="BG9" s="33">
        <f>$AC9/1000/3600*($G9*1300+$H9*1410+$I9*1410+$K9*3600)*(AY9-AX9)*1000</f>
        <v>0</v>
      </c>
    </row>
    <row r="10" spans="1:59" s="33" customFormat="1" ht="12.75">
      <c r="A10" s="22"/>
      <c r="B10" s="34"/>
      <c r="F10" s="35"/>
      <c r="L10" s="35"/>
      <c r="V10" s="36"/>
      <c r="Z10" s="40">
        <f>(1-$K10)*Y10/3600/1000+$K10*Y10/1000000</f>
        <v>0</v>
      </c>
      <c r="AB10" s="40">
        <f>(1-$K10)*AA10/3600/1000+$K10*AA10/1000000</f>
        <v>0</v>
      </c>
      <c r="AE10" s="33" t="e">
        <f>2*3600/AD10</f>
        <v>#DIV/0!</v>
      </c>
      <c r="AF10" s="33">
        <f>1000*Z10*4186*(F10*(L10-M10)+G10*(N10-M10)+K10*(U10-T10)+I10*(Q10-S10))</f>
        <v>0</v>
      </c>
      <c r="AG10" s="33">
        <f>1000*AB10*4186*((F10+G10)*(V10-U10)+H10*(Q10-S10)+K10*(S10-R10))</f>
        <v>0</v>
      </c>
      <c r="AH10" s="1">
        <f>$AC10/1000/3600*($G10*966*1330*(P10-O10)+$H10*1138*(M10-P10)*1410+$I10*1138*1410*(M10-O10)+$K10*1420*3600*(M10-P10))</f>
        <v>0</v>
      </c>
      <c r="AI10" s="1">
        <f>$AC10/1000/3600*($G10*1310*(977*($P10-$O10)+166200)+$H10*1138*(($M10-$P10)*1410+248000)+$I10*1138*(1410*($M10-$O10)+248000)+$K10*3600*(1420*($M10-$P10)+215900))</f>
        <v>0</v>
      </c>
      <c r="AJ10" s="1">
        <f>$AC10/1000/3600*($G10*1280000*($T10-$S10)+$H10*1138*($O10-$N10)*1410+$I10*1138*1410*($P10-$N10)+$K10*1420*3600*($O10-$N10))</f>
        <v>0</v>
      </c>
      <c r="AK10" s="1">
        <f>$AC10/1000/3600*($G10*1310*(977*($T10-$S10)-166200)+$H10*1138*(1410*(#REF!-$N10)-248000)+$I10*1138*(1410*($P10-$N10)-248000)+$K10*3600*(1420*($O10-$N10)-215900))</f>
        <v>0</v>
      </c>
      <c r="AL10" s="35" t="e">
        <f>-AF10/AE10</f>
        <v>#DIV/0!</v>
      </c>
      <c r="AM10" s="33" t="e">
        <f>AG10/AE10</f>
        <v>#DIV/0!</v>
      </c>
      <c r="AN10" s="35" t="e">
        <f>(AW10-AY10)/(AX10-AW10)</f>
        <v>#DIV/0!</v>
      </c>
      <c r="AO10" s="36" t="e">
        <f>(AX10-AY10)/(AX10-AW10)</f>
        <v>#DIV/0!</v>
      </c>
      <c r="AQ10" s="33" t="e">
        <f>$H10*($P10+273.15)/($P10-$O10)+$G10*($T10+273.15)/($T10-$O10)+$F10*(273.15+$T10)/($T10-$N10)+$K10*(273.15+$O10)/($O10-$P10)</f>
        <v>#DIV/0!</v>
      </c>
      <c r="AR10" s="35" t="e">
        <f>(AX10-BB10)/(BB10-BC10)</f>
        <v>#DIV/0!</v>
      </c>
      <c r="AS10" s="33" t="e">
        <f>(BC10-AY10)/(BB10-BC10)</f>
        <v>#DIV/0!</v>
      </c>
      <c r="AT10" s="36" t="e">
        <f>(AW10-BA10)/(BA10-AY10)</f>
        <v>#DIV/0!</v>
      </c>
      <c r="AU10" s="36"/>
      <c r="AV10" s="38">
        <f>2/PI()*16750000000000*AU10*AC10*3.6</f>
        <v>0</v>
      </c>
      <c r="BC10" s="36"/>
      <c r="BD10" s="39"/>
      <c r="BE10" s="39"/>
      <c r="BF10" s="33">
        <f>$AC10/1000/3600*($G10*1300+$H10*1410+$I10*1410+$K10*3600)*(AW10-AY10)*1000</f>
        <v>0</v>
      </c>
      <c r="BG10" s="33">
        <f>$AC10/1000/3600*($G10*1300+$H10*1410+$I10*1410+$K10*3600)*(AY10-AX10)*1000</f>
        <v>0</v>
      </c>
    </row>
    <row r="11" spans="1:59" s="33" customFormat="1" ht="12.75">
      <c r="A11" s="22"/>
      <c r="B11" s="34"/>
      <c r="F11" s="35"/>
      <c r="L11" s="35"/>
      <c r="V11" s="36"/>
      <c r="Z11" s="40">
        <f>(1-$K11)*Y11/3600/1000+$K11*Y11/1000000</f>
        <v>0</v>
      </c>
      <c r="AB11" s="40">
        <f>(1-$K11)*AA11/3600/1000+$K11*AA11/1000000</f>
        <v>0</v>
      </c>
      <c r="AE11" s="33" t="e">
        <f>2*3600/AD11</f>
        <v>#DIV/0!</v>
      </c>
      <c r="AF11" s="33">
        <f>1000*Z11*4186*(F11*(L11-M11)+G11*(N11-M11)+K11*(U11-T11)+I11*(Q11-S11))</f>
        <v>0</v>
      </c>
      <c r="AG11" s="33">
        <f>1000*AB11*4186*((F11+G11)*(V11-U11)+H11*(Q11-S11)+K11*(S11-R11))</f>
        <v>0</v>
      </c>
      <c r="AH11" s="1">
        <f>$AC11/1000/3600*($G11*966*1330*(P11-O11)+$H11*1138*(M11-P11)*1410+$I11*1138*1410*(M11-O11)+$K11*1420*3600*(M11-P11))</f>
        <v>0</v>
      </c>
      <c r="AI11" s="1">
        <f>$AC11/1000/3600*($G11*1310*(977*($P11-$O11)+166200)+$H11*1138*(($M11-$P11)*1410+248000)+$I11*1138*(1410*($M11-$O11)+248000)+$K11*3600*(1420*($M11-$P11)+215900))</f>
        <v>0</v>
      </c>
      <c r="AJ11" s="1">
        <f>$AC11/1000/3600*($G11*1280000*($T11-$S11)+$H11*1138*($O11-$N11)*1410+$I11*1138*1410*($P11-$N11)+$K11*1420*3600*($O11-$N11))</f>
        <v>0</v>
      </c>
      <c r="AK11" s="1">
        <f>$AC11/1000/3600*($G11*1310*(977*($T11-$S11)-166200)+$H11*1138*(1410*(#REF!-$N11)-248000)+$I11*1138*(1410*($P11-$N11)-248000)+$K11*3600*(1420*($O11-$N11)-215900))</f>
        <v>0</v>
      </c>
      <c r="AL11" s="35" t="e">
        <f>-AF11/AE11</f>
        <v>#DIV/0!</v>
      </c>
      <c r="AM11" s="33" t="e">
        <f>AG11/AE11</f>
        <v>#DIV/0!</v>
      </c>
      <c r="AN11" s="35" t="e">
        <f>(AW11-AY11)/(AX11-AW11)</f>
        <v>#DIV/0!</v>
      </c>
      <c r="AO11" s="36" t="e">
        <f>(AX11-AY11)/(AX11-AW11)</f>
        <v>#DIV/0!</v>
      </c>
      <c r="AQ11" s="33" t="e">
        <f>$H11*($P11+273.15)/($P11-$O11)+$G11*($T11+273.15)/($T11-$O11)+$F11*(273.15+$T11)/($T11-$N11)+$K11*(273.15+$O11)/($O11-$P11)</f>
        <v>#DIV/0!</v>
      </c>
      <c r="AR11" s="35" t="e">
        <f>(AX11-BB11)/(BB11-BC11)</f>
        <v>#DIV/0!</v>
      </c>
      <c r="AS11" s="33" t="e">
        <f>(BC11-AY11)/(BB11-BC11)</f>
        <v>#DIV/0!</v>
      </c>
      <c r="AT11" s="36" t="e">
        <f>(AW11-BA11)/(BA11-AY11)</f>
        <v>#DIV/0!</v>
      </c>
      <c r="AU11" s="41"/>
      <c r="AV11" s="38">
        <f>2/PI()*16750000000000*AU11*AC11*3.6</f>
        <v>0</v>
      </c>
      <c r="BC11" s="36"/>
      <c r="BD11" s="39"/>
      <c r="BE11" s="39"/>
      <c r="BF11" s="33">
        <f>$AC11/1000/3600*($G11*1300+$H11*1410+$I11*1410+$K11*3600)*(AW11-AY11)*1000</f>
        <v>0</v>
      </c>
      <c r="BG11" s="33">
        <f>$AC11/1000/3600*($G11*1300+$H11*1410+$I11*1410+$K11*3600)*(AY11-AX11)*1000</f>
        <v>0</v>
      </c>
    </row>
    <row r="12" spans="1:59" s="33" customFormat="1" ht="12.75">
      <c r="A12" s="22"/>
      <c r="B12" s="34"/>
      <c r="F12" s="35"/>
      <c r="L12" s="35"/>
      <c r="V12" s="36"/>
      <c r="Z12" s="40">
        <f>(1-$K12)*Y12/3600/1000+$K12*Y12/1000000</f>
        <v>0</v>
      </c>
      <c r="AB12" s="40">
        <f>(1-$K12)*AA12/3600/1000+$K12*AA12/1000000</f>
        <v>0</v>
      </c>
      <c r="AE12" s="33" t="e">
        <f>2*3600/AD12</f>
        <v>#DIV/0!</v>
      </c>
      <c r="AF12" s="33">
        <f>1000*Z12*4186*(F12*(L12-M12)+G12*(N12-M12)+K12*(U12-T12)+I12*(Q12-S12))</f>
        <v>0</v>
      </c>
      <c r="AG12" s="33">
        <f>1000*AB12*4186*((F12+G12)*(V12-U12)+H12*(Q12-S12)+K12*(S12-R12))</f>
        <v>0</v>
      </c>
      <c r="AH12" s="1">
        <f>$AC12/1000/3600*($G12*966*1330*(P12-O12)+$H12*1138*(M12-P12)*1410+$I12*1138*1410*(M12-O12)+$K12*1420*3600*(M12-P12))</f>
        <v>0</v>
      </c>
      <c r="AI12" s="1">
        <f>$AC12/1000/3600*($G12*1310*(977*($P12-$O12)+166200)+$H12*1138*(($M12-$P12)*1410+248000)+$I12*1138*(1410*($M12-$O12)+248000)+$K12*3600*(1420*($M12-$P12)+215900))</f>
        <v>0</v>
      </c>
      <c r="AJ12" s="1">
        <f>$AC12/1000/3600*($G12*1280000*($T12-$S12)+$H12*1138*($O12-$N12)*1410+$I12*1138*1410*($P12-$N12)+$K12*1420*3600*($O12-$N12))</f>
        <v>0</v>
      </c>
      <c r="AK12" s="1">
        <f>$AC12/1000/3600*($G12*1310*(977*($T12-$S12)-166200)+$H12*1138*(1410*(#REF!-$N12)-248000)+$I12*1138*(1410*($P12-$N12)-248000)+$K12*3600*(1420*($O12-$N12)-215900))</f>
        <v>0</v>
      </c>
      <c r="AL12" s="35" t="e">
        <f>-AF12/AE12</f>
        <v>#DIV/0!</v>
      </c>
      <c r="AM12" s="33" t="e">
        <f>AG12/AE12</f>
        <v>#DIV/0!</v>
      </c>
      <c r="AN12" s="35" t="e">
        <f>(AW12-AY12)/(AX12-AW12)</f>
        <v>#DIV/0!</v>
      </c>
      <c r="AO12" s="36" t="e">
        <f>(AX12-AY12)/(AX12-AW12)</f>
        <v>#DIV/0!</v>
      </c>
      <c r="AQ12" s="33" t="e">
        <f>$H12*($P12+273.15)/($P12-$O12)+$G12*($T12+273.15)/($T12-$O12)+$F12*(273.15+$T12)/($T12-$N12)+$K12*(273.15+$O12)/($O12-$P12)</f>
        <v>#DIV/0!</v>
      </c>
      <c r="AR12" s="35" t="e">
        <f>(AX12-BB12)/(BB12-BC12)</f>
        <v>#DIV/0!</v>
      </c>
      <c r="AS12" s="33" t="e">
        <f>(BC12-AY12)/(BB12-BC12)</f>
        <v>#DIV/0!</v>
      </c>
      <c r="AT12" s="36" t="e">
        <f>(AW12-BA12)/(BA12-AY12)</f>
        <v>#DIV/0!</v>
      </c>
      <c r="AU12" s="41"/>
      <c r="AV12" s="38">
        <f>2/PI()*1000000*16.75*AU12*AC12/3.6</f>
        <v>0</v>
      </c>
      <c r="BC12" s="36"/>
      <c r="BD12" s="39"/>
      <c r="BE12" s="39"/>
      <c r="BF12" s="33">
        <f>$AC12/1000/3600*($G12*1300+$H12*1410+$I12*1410+$K12*3600)*(AW12-AY12)*1000</f>
        <v>0</v>
      </c>
      <c r="BG12" s="33">
        <f>$AC12/1000/3600*($G12*1300+$H12*1410+$I12*1410+$K12*3600)*(AY12-AX12)*1000</f>
        <v>0</v>
      </c>
    </row>
    <row r="13" spans="1:59" s="33" customFormat="1" ht="12.75">
      <c r="A13" s="22"/>
      <c r="B13" s="34"/>
      <c r="C13" s="35"/>
      <c r="F13" s="35"/>
      <c r="J13" s="42"/>
      <c r="K13" s="42"/>
      <c r="L13" s="35"/>
      <c r="V13" s="36"/>
      <c r="Z13" s="40">
        <f>(1-$K13)*Y13/3600/1000+$K13*Y13/1000000</f>
        <v>0</v>
      </c>
      <c r="AB13" s="40">
        <f>(1-$K13)*AA13/3600/1000+$K13*AA13/1000000</f>
        <v>0</v>
      </c>
      <c r="AE13" s="33" t="e">
        <f>2*3600/AD13</f>
        <v>#DIV/0!</v>
      </c>
      <c r="AF13" s="33">
        <f>1000*Z13*4186*(F13*(L13-M13)+G13*(N13-M13)+K13*(U13-T13)+I13*(Q13-S13))</f>
        <v>0</v>
      </c>
      <c r="AG13" s="33">
        <f>1000*AB13*4186*((F13+G13)*(V13-U13)+H13*(Q13-S13)+K13*(S13-R13))</f>
        <v>0</v>
      </c>
      <c r="AH13" s="1">
        <f>$AC13/1000/3600*($G13*966*1330*(P13-O13)+$H13*1138*(M13-P13)*1410+$I13*1138*1410*(M13-O13)+$K13*1420*3600*(M13-P13))</f>
        <v>0</v>
      </c>
      <c r="AI13" s="1">
        <f>$AC13/1000/3600*($G13*1310*(977*($P13-$O13)+166200)+$H13*1138*(($M13-$P13)*1410+248000)+$I13*1138*(1410*($M13-$O13)+248000)+$K13*3600*(1420*($M13-$P13)+215900))</f>
        <v>0</v>
      </c>
      <c r="AJ13" s="1">
        <f>$AC13/1000/3600*($G13*1280000*($T13-$S13)+$H13*1138*($O13-$N13)*1410+$I13*1138*1410*($P13-$N13)+$K13*1420*3600*($O13-$N13))</f>
        <v>0</v>
      </c>
      <c r="AK13" s="1">
        <f>$AC13/1000/3600*($G13*1310*(977*($T13-$S13)-166200)+$H13*1138*(1410*(#REF!-$N13)-248000)+$I13*1138*(1410*($P13-$N13)-248000)+$K13*3600*(1420*($O13-$N13)-215900))</f>
        <v>0</v>
      </c>
      <c r="AL13" s="35" t="e">
        <f>-AF13/AE13</f>
        <v>#DIV/0!</v>
      </c>
      <c r="AM13" s="33" t="e">
        <f>AG13/AE13</f>
        <v>#DIV/0!</v>
      </c>
      <c r="AN13" s="35" t="e">
        <f>(AW13-AY13)/(AX13-AW13)</f>
        <v>#DIV/0!</v>
      </c>
      <c r="AO13" s="36" t="e">
        <f>(AX13-AY13)/(AX13-AW13)</f>
        <v>#DIV/0!</v>
      </c>
      <c r="AQ13" s="33" t="e">
        <f>$H13*($P13+273.15)/($P13-$O13)+$G13*($T13+273.15)/($T13-$O13)+$F13*(273.15+$T13)/($T13-$N13)+$K13*(273.15+$O13)/($O13-$P13)</f>
        <v>#DIV/0!</v>
      </c>
      <c r="AR13" s="35" t="e">
        <f>(AX13-BB13)/(BB13-BC13)</f>
        <v>#DIV/0!</v>
      </c>
      <c r="AS13" s="33" t="e">
        <f>(BC13-AY13)/(BB13-BC13)</f>
        <v>#DIV/0!</v>
      </c>
      <c r="AT13" s="36" t="e">
        <f>(AW13-BA13)/(BA13-AY13)</f>
        <v>#DIV/0!</v>
      </c>
      <c r="AU13" s="36"/>
      <c r="AV13" s="38">
        <f>2/PI()*16750000000000*AU13*AC13*3.6</f>
        <v>0</v>
      </c>
      <c r="AW13" s="35"/>
      <c r="BC13" s="36"/>
      <c r="BD13" s="39"/>
      <c r="BE13" s="39"/>
      <c r="BF13" s="33">
        <f>$AC13/1000/3600*($G13*1300+$H13*1410+$I13*1410+$K13*3600)*(AW13-AY13)*1000</f>
        <v>0</v>
      </c>
      <c r="BG13" s="33">
        <f>$AC13/1000/3600*($G13*1300+$H13*1410+$I13*1410+$K13*3600)*(AY13-AX13)*1000</f>
        <v>0</v>
      </c>
    </row>
    <row r="14" spans="1:59" s="33" customFormat="1" ht="12.75">
      <c r="A14" s="43"/>
      <c r="B14" s="34"/>
      <c r="C14" s="35"/>
      <c r="F14" s="35"/>
      <c r="J14" s="42"/>
      <c r="K14" s="42"/>
      <c r="L14" s="35"/>
      <c r="V14" s="36"/>
      <c r="Z14" s="40">
        <f>(1-$K14)*Y14/3600/1000+$K14*Y14/1000000</f>
        <v>0</v>
      </c>
      <c r="AB14" s="40">
        <f>(1-$K14)*AA14/3600/1000+$K14*AA14/1000000</f>
        <v>0</v>
      </c>
      <c r="AE14" s="33" t="e">
        <f>2*3600/AD14</f>
        <v>#DIV/0!</v>
      </c>
      <c r="AF14" s="33">
        <f>1000*Z14*4186*(F14*(L14-M14)+G14*(N14-M14)+K14*(U14-T14)+I14*(Q14-S14))</f>
        <v>0</v>
      </c>
      <c r="AG14" s="33">
        <f>1000*AB14*4186*((F14+G14)*(V14-U14)+H14*(Q14-S14)+K14*(S14-R14))</f>
        <v>0</v>
      </c>
      <c r="AH14" s="1">
        <f>$AC14/1000/3600*($G14*966*1330*(P14-O14)+$H14*1138*(M14-P14)*1410+$I14*1138*1410*(M14-O14)+$K14*1420*3600*(M14-P14))</f>
        <v>0</v>
      </c>
      <c r="AI14" s="1">
        <f>$AC14/1000/3600*($G14*1310*(977*($P14-$O14)+166200)+$H14*1138*(($M14-$P14)*1410+248000)+$I14*1138*(1410*($M14-$O14)+248000)+$K14*3600*(1420*($M14-$P14)+215900))</f>
        <v>0</v>
      </c>
      <c r="AJ14" s="1">
        <f>$AC14/1000/3600*($G14*1280000*($T14-$S14)+$H14*1138*($O14-$N14)*1410+$I14*1138*1410*($P14-$N14)+$K14*1420*3600*($O14-$N14))</f>
        <v>0</v>
      </c>
      <c r="AK14" s="1">
        <f>$AC14/1000/3600*($G14*1310*(977*($T14-$S14)-166200)+$H14*1138*(1410*(#REF!-$N14)-248000)+$I14*1138*(1410*($P14-$N14)-248000)+$K14*3600*(1420*($O14-$N14)-215900))</f>
        <v>0</v>
      </c>
      <c r="AL14" s="35" t="e">
        <f>-AF14/AE14</f>
        <v>#DIV/0!</v>
      </c>
      <c r="AM14" s="33" t="e">
        <f>AG14/AE14</f>
        <v>#DIV/0!</v>
      </c>
      <c r="AN14" s="35" t="e">
        <f>(AW14-AY14)/(AX14-AW14)</f>
        <v>#DIV/0!</v>
      </c>
      <c r="AO14" s="36" t="e">
        <f>(AX14-AY14)/(AX14-AW14)</f>
        <v>#DIV/0!</v>
      </c>
      <c r="AQ14" s="33" t="e">
        <f>$H14*($P14+273.15)/($P14-$O14)+$G14*($T14+273.15)/($T14-$O14)+$F14*(273.15+$T14)/($T14-$N14)+$K14*(273.15+$O14)/($O14-$P14)</f>
        <v>#DIV/0!</v>
      </c>
      <c r="AR14" s="35" t="e">
        <f>(AX14-BB14)/(BB14-BC14)</f>
        <v>#DIV/0!</v>
      </c>
      <c r="AS14" s="33" t="e">
        <f>(BC14-AY14)/(BB14-BC14)</f>
        <v>#DIV/0!</v>
      </c>
      <c r="AT14" s="36" t="e">
        <f>(AW14-BA14)/(BA14-AY14)</f>
        <v>#DIV/0!</v>
      </c>
      <c r="AU14" s="36"/>
      <c r="AV14" s="38">
        <f>2/PI()*16750000000000*AU14*AC14*3.6</f>
        <v>0</v>
      </c>
      <c r="AW14" s="35"/>
      <c r="BC14" s="36"/>
      <c r="BD14" s="39"/>
      <c r="BE14" s="39"/>
      <c r="BF14" s="33">
        <f>$AC14/1000/3600*($G14*1300+$H14*1410+$I14*1410+$K14*3600)*(AW14-AY14)*1000</f>
        <v>0</v>
      </c>
      <c r="BG14" s="33">
        <f>$AC14/1000/3600*($G14*1300+$H14*1410+$I14*1410+$K14*3600)*(AY14-AX14)*1000</f>
        <v>0</v>
      </c>
    </row>
    <row r="15" spans="1:59" s="33" customFormat="1" ht="12.75">
      <c r="A15" s="43"/>
      <c r="B15" s="34"/>
      <c r="C15" s="35"/>
      <c r="F15" s="35"/>
      <c r="J15" s="42"/>
      <c r="K15" s="42"/>
      <c r="L15" s="35"/>
      <c r="V15" s="36"/>
      <c r="Z15" s="40">
        <f>(1-$K15)*Y15/3600/1000+$K15*Y15/1000000</f>
        <v>0</v>
      </c>
      <c r="AB15" s="40">
        <f>(1-$K15)*AA15/3600/1000+$K15*AA15/1000000</f>
        <v>0</v>
      </c>
      <c r="AE15" s="33" t="e">
        <f>2*3600/AD15</f>
        <v>#DIV/0!</v>
      </c>
      <c r="AF15" s="33">
        <f>1000*Z15*4186*(F15*(L15-M15)+G15*(N15-M15)+K15*(U15-T15)+I15*(Q15-S15))</f>
        <v>0</v>
      </c>
      <c r="AG15" s="33">
        <f>1000*AB15*4186*((F15+G15)*(V15-U15)+H15*(Q15-S15)+K15*(S15-R15))</f>
        <v>0</v>
      </c>
      <c r="AH15" s="1">
        <f>$AC15/1000/3600*($G15*966*1330*(P15-O15)+$H15*1138*(M15-P15)*1410+$I15*1138*1410*(M15-O15)+$K15*1420*3600*(M15-P15))</f>
        <v>0</v>
      </c>
      <c r="AI15" s="1">
        <f>$AC15/1000/3600*($G15*1310*(977*($P15-$O15)+166200)+$H15*1138*(($M15-$P15)*1410+248000)+$I15*1138*(1410*($M15-$O15)+248000)+$K15*3600*(1420*($M15-$P15)+215900))</f>
        <v>0</v>
      </c>
      <c r="AJ15" s="1">
        <f>$AC15/1000/3600*($G15*1280000*($T15-$S15)+$H15*1138*($O15-$N15)*1410+$I15*1138*1410*($P15-$N15)+$K15*1420*3600*($O15-$N15))</f>
        <v>0</v>
      </c>
      <c r="AK15" s="1">
        <f>$AC15/1000/3600*($G15*1310*(977*($T15-$S15)-166200)+$H15*1138*(1410*(#REF!-$N15)-248000)+$I15*1138*(1410*($P15-$N15)-248000)+$K15*3600*(1420*($O15-$N15)-215900))</f>
        <v>0</v>
      </c>
      <c r="AL15" s="35" t="e">
        <f>-AF15/AE15</f>
        <v>#DIV/0!</v>
      </c>
      <c r="AM15" s="33" t="e">
        <f>AG15/AE15</f>
        <v>#DIV/0!</v>
      </c>
      <c r="AN15" s="35" t="e">
        <f>(AW15-AY15)/(AX15-AW15)</f>
        <v>#DIV/0!</v>
      </c>
      <c r="AO15" s="36" t="e">
        <f>(AX15-AY15)/(AX15-AW15)</f>
        <v>#DIV/0!</v>
      </c>
      <c r="AQ15" s="33" t="e">
        <f>$H15*($P15+273.15)/($P15-$O15)+$G15*($T15+273.15)/($T15-$O15)+$F15*(273.15+$T15)/($T15-$N15)+$K15*(273.15+$O15)/($O15-$P15)</f>
        <v>#DIV/0!</v>
      </c>
      <c r="AR15" s="35" t="e">
        <f>(AX15-BB15)/(BB15-BC15)</f>
        <v>#DIV/0!</v>
      </c>
      <c r="AS15" s="33" t="e">
        <f>(BC15-AY15)/(BB15-BC15)</f>
        <v>#DIV/0!</v>
      </c>
      <c r="AT15" s="36" t="e">
        <f>(AW15-BA15)/(BA15-AY15)</f>
        <v>#DIV/0!</v>
      </c>
      <c r="AU15" s="36"/>
      <c r="AV15" s="38">
        <f>2/PI()*16750000000000*AU15*AC15*3.6</f>
        <v>0</v>
      </c>
      <c r="AW15" s="35"/>
      <c r="BC15" s="36"/>
      <c r="BD15" s="39"/>
      <c r="BE15" s="39"/>
      <c r="BF15" s="33">
        <f>$AC15/1000/3600*($G15*1300+$H15*1410+$I15*1410+$K15*3600)*(AW15-AY15)*1000</f>
        <v>0</v>
      </c>
      <c r="BG15" s="33">
        <f>$AC15/1000/3600*($G15*1300+$H15*1410+$I15*1410+$K15*3600)*(AY15-AX15)*1000</f>
        <v>0</v>
      </c>
    </row>
    <row r="16" spans="1:59" s="33" customFormat="1" ht="12.75">
      <c r="A16" s="43"/>
      <c r="B16" s="34"/>
      <c r="C16" s="35"/>
      <c r="F16" s="35"/>
      <c r="J16" s="42"/>
      <c r="K16" s="42"/>
      <c r="L16" s="35"/>
      <c r="V16" s="36"/>
      <c r="Z16" s="40">
        <f>(1-$K16)*Y16/3600/1000+$K16*Y16/1000000</f>
        <v>0</v>
      </c>
      <c r="AB16" s="40">
        <f>(1-$K16)*AA16/3600/1000+$K16*AA16/1000000</f>
        <v>0</v>
      </c>
      <c r="AE16" s="33" t="e">
        <f>2*3600/AD16</f>
        <v>#DIV/0!</v>
      </c>
      <c r="AF16" s="33">
        <f>1000*Z16*4186*(F16*(L16-M16)+G16*(N16-M16)+K16*(U16-T16)+I16*(Q16-S16))</f>
        <v>0</v>
      </c>
      <c r="AG16" s="33">
        <f>1000*AB16*4186*((F16+G16)*(V16-U16)+H16*(Q16-S16)+K16*(S16-R16))</f>
        <v>0</v>
      </c>
      <c r="AH16" s="1">
        <f>$AC16/1000/3600*($G16*966*1330*(P16-O16)+$H16*1138*(M16-P16)*1410+$I16*1138*1410*(M16-O16)+$K16*1420*3600*(M16-P16))</f>
        <v>0</v>
      </c>
      <c r="AI16" s="1">
        <f>$AC16/1000/3600*($G16*1310*(977*($P16-$O16)+166200)+$H16*1138*(($M16-$P16)*1410+248000)+$I16*1138*(1410*($M16-$O16)+248000)+$K16*3600*(1420*($M16-$P16)+215900))</f>
        <v>0</v>
      </c>
      <c r="AJ16" s="1">
        <f>$AC16/1000/3600*($G16*1280000*($T16-$S16)+$H16*1138*($O16-$N16)*1410+$I16*1138*1410*($P16-$N16)+$K16*1420*3600*($O16-$N16))</f>
        <v>0</v>
      </c>
      <c r="AK16" s="1">
        <f>$AC16/1000/3600*($G16*1310*(977*($T16-$S16)-166200)+$H16*1138*(1410*(#REF!-$N16)-248000)+$I16*1138*(1410*($P16-$N16)-248000)+$K16*3600*(1420*($O16-$N16)-215900))</f>
        <v>0</v>
      </c>
      <c r="AL16" s="35" t="e">
        <f>-AF16/AE16</f>
        <v>#DIV/0!</v>
      </c>
      <c r="AM16" s="33" t="e">
        <f>AG16/AE16</f>
        <v>#DIV/0!</v>
      </c>
      <c r="AN16" s="35" t="e">
        <f>(AW16-AY16)/(AX16-AW16)</f>
        <v>#DIV/0!</v>
      </c>
      <c r="AO16" s="36" t="e">
        <f>(AX16-AY16)/(AX16-AW16)</f>
        <v>#DIV/0!</v>
      </c>
      <c r="AQ16" s="33" t="e">
        <f>$H16*($P16+273.15)/($P16-$O16)+$G16*($T16+273.15)/($T16-$O16)+$F16*(273.15+$T16)/($T16-$N16)+$K16*(273.15+$O16)/($O16-$P16)</f>
        <v>#DIV/0!</v>
      </c>
      <c r="AR16" s="35" t="e">
        <f>(AX16-BB16)/(BB16-BC16)</f>
        <v>#DIV/0!</v>
      </c>
      <c r="AS16" s="33" t="e">
        <f>(BC16-AY16)/(BB16-BC16)</f>
        <v>#DIV/0!</v>
      </c>
      <c r="AT16" s="36" t="e">
        <f>(AW16-BA16)/(BA16-AY16)</f>
        <v>#DIV/0!</v>
      </c>
      <c r="AU16" s="36"/>
      <c r="AV16" s="38">
        <f>2/PI()*16750000000000*AU16*AC16*3.6</f>
        <v>0</v>
      </c>
      <c r="AW16" s="35"/>
      <c r="BC16" s="36"/>
      <c r="BD16" s="39"/>
      <c r="BE16" s="39"/>
      <c r="BF16" s="33">
        <f>$AC16/1000/3600*($G16*1300+$H16*1410+$I16*1410+$K16*3600)*(AW16-AY16)*1000</f>
        <v>0</v>
      </c>
      <c r="BG16" s="33">
        <f>$AC16/1000/3600*($G16*1300+$H16*1410+$I16*1410+$K16*3600)*(AY16-AX16)*1000</f>
        <v>0</v>
      </c>
    </row>
    <row r="17" spans="1:59" s="33" customFormat="1" ht="12.75">
      <c r="A17" s="43"/>
      <c r="B17" s="34"/>
      <c r="C17" s="35"/>
      <c r="F17" s="35"/>
      <c r="J17" s="42"/>
      <c r="K17" s="42"/>
      <c r="L17" s="35"/>
      <c r="V17" s="36"/>
      <c r="Z17" s="40">
        <f>(1-$K17)*Y17/3600/1000+$K17*Y17/1000000</f>
        <v>0</v>
      </c>
      <c r="AB17" s="40">
        <f>(1-$K17)*AA17/3600/1000+$K17*AA17/1000000</f>
        <v>0</v>
      </c>
      <c r="AE17" s="33" t="e">
        <f>2*3600/AD17</f>
        <v>#DIV/0!</v>
      </c>
      <c r="AF17" s="33">
        <f>1000*Z17*4186*(F17*(L17-M17)+G17*(N17-M17)+K17*(U17-T17)+I17*(Q17-S17))</f>
        <v>0</v>
      </c>
      <c r="AG17" s="33">
        <f>1000*AB17*4186*((F17+G17)*(V17-U17)+H17*(Q17-S17)+K17*(S17-R17))</f>
        <v>0</v>
      </c>
      <c r="AH17" s="1">
        <f>$AC17/1000/3600*($G17*966*1330*(P17-O17)+$H17*1138*(M17-P17)*1410+$I17*1138*1410*(M17-O17)+$K17*1420*3600*(M17-P17))</f>
        <v>0</v>
      </c>
      <c r="AI17" s="1">
        <f>$AC17/1000/3600*($G17*1310*(977*($P17-$O17)+166200)+$H17*1138*(($M17-$P17)*1410+248000)+$I17*1138*(1410*($M17-$O17)+248000)+$K17*3600*(1420*($M17-$P17)+215900))</f>
        <v>0</v>
      </c>
      <c r="AJ17" s="1">
        <f>$AC17/1000/3600*($G17*1280000*($T17-$S17)+$H17*1138*($O17-$N17)*1410+$I17*1138*1410*($P17-$N17)+$K17*1420*3600*($O17-$N17))</f>
        <v>0</v>
      </c>
      <c r="AK17" s="1">
        <f>$AC17/1000/3600*($G17*1310*(977*($T17-$S17)-166200)+$H17*1138*(1410*(#REF!-$N17)-248000)+$I17*1138*(1410*($P17-$N17)-248000)+$K17*3600*(1420*($O17-$N17)-215900))</f>
        <v>0</v>
      </c>
      <c r="AL17" s="35" t="e">
        <f>-AF17/AE17</f>
        <v>#DIV/0!</v>
      </c>
      <c r="AM17" s="33" t="e">
        <f>AG17/AE17</f>
        <v>#DIV/0!</v>
      </c>
      <c r="AN17" s="35" t="e">
        <f>(AW17-AY17)/(AX17-AW17)</f>
        <v>#DIV/0!</v>
      </c>
      <c r="AO17" s="36" t="e">
        <f>(AX17-AY17)/(AX17-AW17)</f>
        <v>#DIV/0!</v>
      </c>
      <c r="AQ17" s="33" t="e">
        <f>$H17*($P17+273.15)/($P17-$O17)+$G17*($T17+273.15)/($T17-$O17)+$F17*(273.15+$T17)/($T17-$N17)+$K17*(273.15+$O17)/($O17-$P17)</f>
        <v>#DIV/0!</v>
      </c>
      <c r="AR17" s="35" t="e">
        <f>(AX17-BB17)/(BB17-BC17)</f>
        <v>#DIV/0!</v>
      </c>
      <c r="AS17" s="33" t="e">
        <f>(BC17-AY17)/(BB17-BC17)</f>
        <v>#DIV/0!</v>
      </c>
      <c r="AT17" s="36" t="e">
        <f>(AW17-BA17)/(BA17-AY17)</f>
        <v>#DIV/0!</v>
      </c>
      <c r="AU17" s="36"/>
      <c r="AV17" s="38">
        <f>2/PI()*16750000000000*AU17*AC17*3.6</f>
        <v>0</v>
      </c>
      <c r="AW17" s="35"/>
      <c r="BC17" s="36"/>
      <c r="BD17" s="39"/>
      <c r="BE17" s="39"/>
      <c r="BF17" s="33">
        <f>$AC17/1000/3600*($G17*1300+$H17*1410+$I17*1410+$K17*3600)*(AW17-AY17)*1000</f>
        <v>0</v>
      </c>
      <c r="BG17" s="33">
        <f>$AC17/1000/3600*($G17*1300+$H17*1410+$I17*1410+$K17*3600)*(AY17-AX17)*1000</f>
        <v>0</v>
      </c>
    </row>
    <row r="18" spans="1:59" s="33" customFormat="1" ht="12.75">
      <c r="A18" s="43"/>
      <c r="B18" s="34"/>
      <c r="C18" s="35"/>
      <c r="F18" s="35"/>
      <c r="J18" s="42"/>
      <c r="K18" s="42"/>
      <c r="L18" s="35"/>
      <c r="V18" s="36"/>
      <c r="Z18" s="40">
        <f>(1-$K18)*Y18/3600/1000+$K18*Y18/1000000</f>
        <v>0</v>
      </c>
      <c r="AB18" s="40">
        <f>(1-$K18)*AA18/3600/1000+$K18*AA18/1000000</f>
        <v>0</v>
      </c>
      <c r="AE18" s="33" t="e">
        <f>2*3600/AD18</f>
        <v>#DIV/0!</v>
      </c>
      <c r="AF18" s="33">
        <f>1000*Z18*4186*(F18*(L18-M18)+G18*(N18-M18)+K18*(U18-T18)+I18*(Q18-S18))</f>
        <v>0</v>
      </c>
      <c r="AG18" s="33">
        <f>1000*AB18*4186*((F18+G18)*(V18-U18)+H18*(Q18-S18)+K18*(S18-R18))</f>
        <v>0</v>
      </c>
      <c r="AH18" s="1">
        <f>$AC18/1000/3600*($G18*966*1330*(P18-O18)+$H18*1138*(M18-P18)*1410+$I18*1138*1410*(M18-O18)+$K18*1420*3600*(M18-P18))</f>
        <v>0</v>
      </c>
      <c r="AI18" s="1">
        <f>$AC18/1000/3600*($G18*1310*(977*($P18-$O18)+166200)+$H18*1138*(($M18-$P18)*1410+248000)+$I18*1138*(1410*($M18-$O18)+248000)+$K18*3600*(1420*($M18-$P18)+215900))</f>
        <v>0</v>
      </c>
      <c r="AJ18" s="1">
        <f>$AC18/1000/3600*($G18*1280000*($T18-$S18)+$H18*1138*($O18-$N18)*1410+$I18*1138*1410*($P18-$N18)+$K18*1420*3600*($O18-$N18))</f>
        <v>0</v>
      </c>
      <c r="AK18" s="1">
        <f>$AC18/1000/3600*($G18*1310*(977*($T18-$S18)-166200)+$H18*1138*(1410*(#REF!-$N18)-248000)+$I18*1138*(1410*($P18-$N18)-248000)+$K18*3600*(1420*($O18-$N18)-215900))</f>
        <v>0</v>
      </c>
      <c r="AL18" s="35" t="e">
        <f>-AF18/AE18</f>
        <v>#DIV/0!</v>
      </c>
      <c r="AM18" s="33" t="e">
        <f>AG18/AE18</f>
        <v>#DIV/0!</v>
      </c>
      <c r="AN18" s="35" t="e">
        <f>(AW18-AY18)/(AX18-AW18)</f>
        <v>#DIV/0!</v>
      </c>
      <c r="AO18" s="36" t="e">
        <f>(AX18-AY18)/(AX18-AW18)</f>
        <v>#DIV/0!</v>
      </c>
      <c r="AQ18" s="33" t="e">
        <f>$H18*($P18+273.15)/($P18-$O18)+$G18*($T18+273.15)/($T18-$O18)+$F18*(273.15+$T18)/($T18-$N18)+$K18*(273.15+$O18)/($O18-$P18)</f>
        <v>#DIV/0!</v>
      </c>
      <c r="AR18" s="35" t="e">
        <f>(AX18-BB18)/(BB18-BC18)</f>
        <v>#DIV/0!</v>
      </c>
      <c r="AS18" s="33" t="e">
        <f>(BC18-AY18)/(BB18-BC18)</f>
        <v>#DIV/0!</v>
      </c>
      <c r="AT18" s="36" t="e">
        <f>(AW18-BA18)/(BA18-AY18)</f>
        <v>#DIV/0!</v>
      </c>
      <c r="AU18" s="36"/>
      <c r="AV18" s="38">
        <f>2/PI()*16750000000000*AU18*AC18*3.6</f>
        <v>0</v>
      </c>
      <c r="AW18" s="35"/>
      <c r="BC18" s="36"/>
      <c r="BD18" s="39"/>
      <c r="BE18" s="39"/>
      <c r="BF18" s="33">
        <f>$AC18/1000/3600*($G18*1300+$H18*1410+$I18*1410+$K18*3600)*(AW18-AY18)*1000</f>
        <v>0</v>
      </c>
      <c r="BG18" s="33">
        <f>$AC18/1000/3600*($G18*1300+$H18*1410+$I18*1410+$K18*3600)*(AY18-AX18)*1000</f>
        <v>0</v>
      </c>
    </row>
    <row r="19" spans="1:59" s="33" customFormat="1" ht="12.75">
      <c r="A19" s="43"/>
      <c r="B19" s="34"/>
      <c r="C19" s="35"/>
      <c r="F19" s="35"/>
      <c r="J19" s="42"/>
      <c r="K19" s="42"/>
      <c r="L19" s="35"/>
      <c r="V19" s="36"/>
      <c r="Z19" s="40">
        <f>(1-$K19)*Y19/3600/1000+$K19*Y19/1000000</f>
        <v>0</v>
      </c>
      <c r="AB19" s="40">
        <f>(1-$K19)*AA19/3600/1000+$K19*AA19/1000000</f>
        <v>0</v>
      </c>
      <c r="AE19" s="33" t="e">
        <f>2*3600/AD19</f>
        <v>#DIV/0!</v>
      </c>
      <c r="AF19" s="33">
        <f>1000*Z19*4186*(F19*(L19-M19)+G19*(N19-M19)+K19*(U19-T19)+I19*(Q19-S19))</f>
        <v>0</v>
      </c>
      <c r="AG19" s="33">
        <f>1000*AB19*4186*((F19+G19)*(V19-U19)+H19*(Q19-S19)+K19*(S19-R19))</f>
        <v>0</v>
      </c>
      <c r="AH19" s="1">
        <f>$AC19/1000/3600*($G19*966*1330*(P19-O19)+$H19*1138*(M19-P19)*1410+$I19*1138*1410*(M19-O19)+$K19*1420*3600*(M19-P19))</f>
        <v>0</v>
      </c>
      <c r="AI19" s="1">
        <f>$AC19/1000/3600*($G19*1310*(977*($P19-$O19)+166200)+$H19*1138*(($M19-$P19)*1410+248000)+$I19*1138*(1410*($M19-$O19)+248000)+$K19*3600*(1420*($M19-$P19)+215900))</f>
        <v>0</v>
      </c>
      <c r="AJ19" s="1">
        <f>$AC19/1000/3600*($G19*1280000*($T19-$S19)+$H19*1138*($O19-$N19)*1410+$I19*1138*1410*($P19-$N19)+$K19*1420*3600*($O19-$N19))</f>
        <v>0</v>
      </c>
      <c r="AK19" s="1">
        <f>$AC19/1000/3600*($G19*1310*(977*($T19-$S19)-166200)+$H19*1138*(1410*(#REF!-$N19)-248000)+$I19*1138*(1410*($P19-$N19)-248000)+$K19*3600*(1420*($O19-$N19)-215900))</f>
        <v>0</v>
      </c>
      <c r="AL19" s="35" t="e">
        <f>-AF19/AE19</f>
        <v>#DIV/0!</v>
      </c>
      <c r="AM19" s="33" t="e">
        <f>AG19/AE19</f>
        <v>#DIV/0!</v>
      </c>
      <c r="AN19" s="35" t="e">
        <f>(AW19-AY19)/(AX19-AW19)</f>
        <v>#DIV/0!</v>
      </c>
      <c r="AO19" s="36" t="e">
        <f>(AX19-AY19)/(AX19-AW19)</f>
        <v>#DIV/0!</v>
      </c>
      <c r="AQ19" s="33" t="e">
        <f>$H19*($P19+273.15)/($P19-$O19)+$G19*($T19+273.15)/($T19-$O19)+$F19*(273.15+$T19)/($T19-$N19)+$K19*(273.15+$O19)/($O19-$P19)</f>
        <v>#DIV/0!</v>
      </c>
      <c r="AR19" s="35" t="e">
        <f>(AX19-BB19)/(BB19-BC19)</f>
        <v>#DIV/0!</v>
      </c>
      <c r="AS19" s="33" t="e">
        <f>(BC19-AY19)/(BB19-BC19)</f>
        <v>#DIV/0!</v>
      </c>
      <c r="AT19" s="36" t="e">
        <f>(AW19-BA19)/(BA19-AY19)</f>
        <v>#DIV/0!</v>
      </c>
      <c r="AU19" s="36"/>
      <c r="AV19" s="38">
        <f>2/PI()*16750000000000*AU19*AC19*3.6</f>
        <v>0</v>
      </c>
      <c r="AW19" s="35"/>
      <c r="BC19" s="36"/>
      <c r="BD19" s="39"/>
      <c r="BE19" s="39"/>
      <c r="BF19" s="33">
        <f>$AC19/1000/3600*($G19*1300+$H19*1410+$I19*1410+$K19*3600)*(AW19-AY19)*1000</f>
        <v>0</v>
      </c>
      <c r="BG19" s="33">
        <f>$AC19/1000/3600*($G19*1300+$H19*1410+$I19*1410+$K19*3600)*(AY19-AX19)*1000</f>
        <v>0</v>
      </c>
    </row>
    <row r="20" spans="1:59" s="33" customFormat="1" ht="12.75">
      <c r="A20" s="43"/>
      <c r="B20" s="34"/>
      <c r="C20" s="35"/>
      <c r="F20" s="35"/>
      <c r="J20" s="42"/>
      <c r="K20" s="42"/>
      <c r="L20" s="35"/>
      <c r="V20" s="36"/>
      <c r="Z20" s="40">
        <f>(1-$K20)*Y20/3600/1000+$K20*Y20/1000000</f>
        <v>0</v>
      </c>
      <c r="AB20" s="40">
        <f>(1-$K20)*AA20/3600/1000+$K20*AA20/1000000</f>
        <v>0</v>
      </c>
      <c r="AE20" s="33" t="e">
        <f>2*3600/AD20</f>
        <v>#DIV/0!</v>
      </c>
      <c r="AF20" s="33">
        <f>1000*Z20*4186*(F20*(L20-M20)+G20*(N20-M20)+K20*(U20-T20)+I20*(Q20-S20))</f>
        <v>0</v>
      </c>
      <c r="AG20" s="33">
        <f>1000*AB20*4186*((F20+G20)*(V20-U20)+H20*(Q20-S20)+K20*(S20-R20))</f>
        <v>0</v>
      </c>
      <c r="AH20" s="44">
        <f>$AC20/1000/3600*($G20*966*1330*(P20-O20)+$H20*1138*(M20-P20)*1410+$I20*1138*1410*(M20-O20)+$K20*1420*3600*(M20-P20))</f>
        <v>0</v>
      </c>
      <c r="AI20" s="44">
        <f>$AC20/1000/3600*($G20*1310*(977*($P20-$O20)+166200)+$H20*1138*(($M20-$P20)*1410+248000)+$I20*1138*(1410*($M20-$O20)+248000)+$K20*3600*(1420*($M20-$P20)+215900))</f>
        <v>0</v>
      </c>
      <c r="AJ20" s="44">
        <f>$AC20/1000/3600*($G20*1280000*($T20-$S20)+$H20*1138*($O20-$N20)*1410+$I20*1138*1410*($P20-$N20)+$K20*1420*3600*($O20-$N20))</f>
        <v>0</v>
      </c>
      <c r="AK20" s="44">
        <f>$AC20/1000/3600*($G20*1310*(977*($T20-$S20)-166200)+$H20*1138*(1410*(#REF!-$N20)-248000)+$I20*1138*(1410*($P20-$N20)-248000)+$K20*3600*(1420*($O20-$N20)-215900))</f>
        <v>0</v>
      </c>
      <c r="AL20" s="35" t="e">
        <f>-AF20/AE20</f>
        <v>#DIV/0!</v>
      </c>
      <c r="AM20" s="33" t="e">
        <f>AG20/AE20</f>
        <v>#DIV/0!</v>
      </c>
      <c r="AN20" s="35" t="e">
        <f>(AW20-AY20)/(AX20-AW20)</f>
        <v>#DIV/0!</v>
      </c>
      <c r="AO20" s="36" t="e">
        <f>(AX20-AY20)/(AX20-AW20)</f>
        <v>#DIV/0!</v>
      </c>
      <c r="AQ20" s="33" t="e">
        <f>$H20*($P20+273.15)/($P20-$O20)+$G20*($T20+273.15)/($T20-$O20)+$F20*(273.15+$T20)/($T20-$N20)+$K20*(273.15+$O20)/($O20-$P20)</f>
        <v>#DIV/0!</v>
      </c>
      <c r="AR20" s="35" t="e">
        <f>(AX20-BB20)/(BB20-BC20)</f>
        <v>#DIV/0!</v>
      </c>
      <c r="AS20" s="33" t="e">
        <f>(BC20-AY20)/(BB20-BC20)</f>
        <v>#DIV/0!</v>
      </c>
      <c r="AT20" s="36" t="e">
        <f>(AW20-BA20)/(BA20-AY20)</f>
        <v>#DIV/0!</v>
      </c>
      <c r="AU20" s="36"/>
      <c r="AV20" s="38">
        <f>2/PI()*16750000000000*AU20*AC20*3.6</f>
        <v>0</v>
      </c>
      <c r="AW20" s="35"/>
      <c r="BC20" s="36"/>
      <c r="BD20" s="39"/>
      <c r="BE20" s="39"/>
      <c r="BF20" s="33">
        <f>$AC20/1000/3600*($G20*1300+$H20*1410+$I20*1410+$K20*3600)*(AW20-AY20)*1000</f>
        <v>0</v>
      </c>
      <c r="BG20" s="33">
        <f>$AC20/1000/3600*($G20*1300+$H20*1410+$I20*1410+$K20*3600)*(AY20-AX20)*1000</f>
        <v>0</v>
      </c>
    </row>
    <row r="21" spans="1:59" s="33" customFormat="1" ht="12.75">
      <c r="A21" s="43"/>
      <c r="B21" s="34"/>
      <c r="C21" s="35"/>
      <c r="F21" s="35"/>
      <c r="J21" s="42"/>
      <c r="K21" s="42"/>
      <c r="L21" s="35"/>
      <c r="V21" s="36"/>
      <c r="Z21" s="40">
        <f>(1-$K21)*Y21/3600/1000+$K21*Y21/1000000</f>
        <v>0</v>
      </c>
      <c r="AB21" s="40">
        <f>(1-$K21)*AA21/3600/1000+$K21*AA21/1000000</f>
        <v>0</v>
      </c>
      <c r="AE21" s="33" t="e">
        <f>2*3600/AD21</f>
        <v>#DIV/0!</v>
      </c>
      <c r="AF21" s="33">
        <f>1000*Z21*4186*(F21*(L21-M21)+G21*(N21-M21)+K21*(U21-T21)+I21*(Q21-S21))</f>
        <v>0</v>
      </c>
      <c r="AG21" s="33">
        <f>1000*AB21*4186*((F21+G21)*(V21-U21)+H21*(Q21-S21)+K21*(S21-R21))</f>
        <v>0</v>
      </c>
      <c r="AH21" s="44">
        <f>$AC21/1000/3600*($G21*966*1330*(P21-O21)+$H21*1138*(M21-P21)*1410+$I21*1138*1410*(M21-O21)+$K21*1420*3600*(M21-P21))</f>
        <v>0</v>
      </c>
      <c r="AI21" s="44">
        <f>$AC21/1000/3600*($G21*1310*(977*($P21-$O21)+166200)+$H21*1138*(($M21-$P21)*1410+248000)+$I21*1138*(1410*($M21-$O21)+248000)+$K21*3600*(1420*($M21-$P21)+215900))</f>
        <v>0</v>
      </c>
      <c r="AJ21" s="44">
        <f>$AC21/1000/3600*($G21*1280000*($T21-$S21)+$H21*1138*($O21-$N21)*1410+$I21*1138*1410*($P21-$N21)+$K21*1420*3600*($O21-$N21))</f>
        <v>0</v>
      </c>
      <c r="AK21" s="44">
        <f>$AC21/1000/3600*($G21*1310*(977*($T21-$S21)-166200)+$H21*1138*(1410*(#REF!-$N21)-248000)+$I21*1138*(1410*($P21-$N21)-248000)+$K21*3600*(1420*($O21-$N21)-215900))</f>
        <v>0</v>
      </c>
      <c r="AL21" s="35" t="e">
        <f>-AF21/AE21</f>
        <v>#DIV/0!</v>
      </c>
      <c r="AM21" s="33" t="e">
        <f>AG21/AE21</f>
        <v>#DIV/0!</v>
      </c>
      <c r="AN21" s="35" t="e">
        <f>(AW21-AY21)/(AX21-AW21)</f>
        <v>#DIV/0!</v>
      </c>
      <c r="AO21" s="36" t="e">
        <f>(AX21-AY21)/(AX21-AW21)</f>
        <v>#DIV/0!</v>
      </c>
      <c r="AQ21" s="33" t="e">
        <f>$H21*($P21+273.15)/($P21-$O21)+$G21*($T21+273.15)/($T21-$O21)+$F21*(273.15+$T21)/($T21-$N21)+$K21*(273.15+$O21)/($O21-$P21)</f>
        <v>#DIV/0!</v>
      </c>
      <c r="AR21" s="35" t="e">
        <f>(AX21-BB21)/(BB21-BC21)</f>
        <v>#DIV/0!</v>
      </c>
      <c r="AS21" s="33" t="e">
        <f>(BC21-AY21)/(BB21-BC21)</f>
        <v>#DIV/0!</v>
      </c>
      <c r="AT21" s="36" t="e">
        <f>(AW21-BA21)/(BA21-AY21)</f>
        <v>#DIV/0!</v>
      </c>
      <c r="AU21" s="36"/>
      <c r="AV21" s="38">
        <f>2/PI()*16750000000000*AU21*AC21*3.6</f>
        <v>0</v>
      </c>
      <c r="AW21" s="35"/>
      <c r="BC21" s="36"/>
      <c r="BD21" s="39"/>
      <c r="BE21" s="39"/>
      <c r="BF21" s="33">
        <f>$AC21/1000/3600*($G21*1300+$H21*1410+$I21*1410+$K21*3600)*(AW21-AY21)*1000</f>
        <v>0</v>
      </c>
      <c r="BG21" s="33">
        <f>$AC21/1000/3600*($G21*1300+$H21*1410+$I21*1410+$K21*3600)*(AY21-AX21)*1000</f>
        <v>0</v>
      </c>
    </row>
    <row r="22" spans="1:59" s="33" customFormat="1" ht="12.75">
      <c r="A22" s="43"/>
      <c r="B22" s="34"/>
      <c r="C22" s="35"/>
      <c r="F22" s="35"/>
      <c r="J22" s="42"/>
      <c r="K22" s="42"/>
      <c r="L22" s="35"/>
      <c r="V22" s="36"/>
      <c r="Z22" s="40">
        <f>(1-$K22)*Y22/3600/1000+$K22*Y22/1000000</f>
        <v>0</v>
      </c>
      <c r="AB22" s="40">
        <f>(1-$K22)*AA22/3600/1000+$K22*AA22/1000000</f>
        <v>0</v>
      </c>
      <c r="AE22" s="33" t="e">
        <f>2*3600/AD22</f>
        <v>#DIV/0!</v>
      </c>
      <c r="AF22" s="33">
        <f>1000*Z22*4186*(F22*(L22-M22)+G22*(N22-M22)+K22*(U22-T22)+I22*(Q22-S22))</f>
        <v>0</v>
      </c>
      <c r="AG22" s="33">
        <f>1000*AB22*4186*((F22+G22)*(V22-U22)+H22*(Q22-S22)+K22*(S22-R22))</f>
        <v>0</v>
      </c>
      <c r="AH22" s="44">
        <f>$AC22/1000/3600*($G22*966*1330*(P22-O22)+$H22*1138*(M22-P22)*1410+$I22*1138*1410*(M22-O22)+$K22*1420*3600*(M22-P22))</f>
        <v>0</v>
      </c>
      <c r="AI22" s="44">
        <f>$AC22/1000/3600*($G22*1310*(977*($P22-$O22)+166200)+$H22*1138*(($M22-$P22)*1410+248000)+$I22*1138*(1410*($M22-$O22)+248000)+$K22*3600*(1420*($M22-$P22)+215900))</f>
        <v>0</v>
      </c>
      <c r="AJ22" s="44">
        <f>$AC22/1000/3600*($G22*1280000*($T22-$S22)+$H22*1138*($O22-$N22)*1410+$I22*1138*1410*($P22-$N22)+$K22*1420*3600*($O22-$N22))</f>
        <v>0</v>
      </c>
      <c r="AK22" s="44">
        <f>$AC22/1000/3600*($G22*1310*(977*($T22-$S22)-166200)+$H22*1138*(1410*(#REF!-$N22)-248000)+$I22*1138*(1410*($P22-$N22)-248000)+$K22*3600*(1420*($O22-$N22)-215900))</f>
        <v>0</v>
      </c>
      <c r="AL22" s="35" t="e">
        <f>-AF22/AE22</f>
        <v>#DIV/0!</v>
      </c>
      <c r="AM22" s="33" t="e">
        <f>AG22/AE22</f>
        <v>#DIV/0!</v>
      </c>
      <c r="AN22" s="35" t="e">
        <f>(AW22-AY22)/(AX22-AW22)</f>
        <v>#DIV/0!</v>
      </c>
      <c r="AO22" s="36" t="e">
        <f>(AX22-AY22)/(AX22-AW22)</f>
        <v>#DIV/0!</v>
      </c>
      <c r="AQ22" s="33" t="e">
        <f>$H22*($P22+273.15)/($P22-$O22)+$G22*($T22+273.15)/($T22-$O22)+$F22*(273.15+$T22)/($T22-$N22)+$K22*(273.15+$O22)/($O22-$P22)</f>
        <v>#DIV/0!</v>
      </c>
      <c r="AR22" s="35" t="e">
        <f>(AX22-BB22)/(BB22-BC22)</f>
        <v>#DIV/0!</v>
      </c>
      <c r="AS22" s="33" t="e">
        <f>(BC22-AY22)/(BB22-BC22)</f>
        <v>#DIV/0!</v>
      </c>
      <c r="AT22" s="36" t="e">
        <f>(AW22-BA22)/(BA22-AY22)</f>
        <v>#DIV/0!</v>
      </c>
      <c r="AU22" s="36"/>
      <c r="AV22" s="38">
        <f>2/PI()*16750000000000*AU22*AC22*3.6</f>
        <v>0</v>
      </c>
      <c r="AW22" s="35"/>
      <c r="BC22" s="36"/>
      <c r="BD22" s="39"/>
      <c r="BE22" s="39"/>
      <c r="BF22" s="33">
        <f>$AC22/1000/3600*($G22*1300+$H22*1410+$I22*1410+$K22*3600)*(AW22-AY22)*1000</f>
        <v>0</v>
      </c>
      <c r="BG22" s="33">
        <f>$AC22/1000/3600*($G22*1300+$H22*1410+$I22*1410+$K22*3600)*(AY22-AX22)*1000</f>
        <v>0</v>
      </c>
    </row>
    <row r="23" spans="1:59" s="33" customFormat="1" ht="12.75">
      <c r="A23" s="43"/>
      <c r="B23" s="34"/>
      <c r="C23" s="35"/>
      <c r="F23" s="35"/>
      <c r="J23" s="42"/>
      <c r="K23" s="42"/>
      <c r="L23" s="35"/>
      <c r="S23" s="45"/>
      <c r="V23" s="36"/>
      <c r="Z23" s="40">
        <f>(1-$K23)*Y23/3600/1000+$K23*Y23/1000000</f>
        <v>0</v>
      </c>
      <c r="AB23" s="40">
        <f>(1-$K23)*AA23/3600/1000+$K23*AA23/1000000</f>
        <v>0</v>
      </c>
      <c r="AE23" s="33" t="e">
        <f>2*3600/AD23</f>
        <v>#DIV/0!</v>
      </c>
      <c r="AF23" s="33">
        <f>1000*Z23*4186*(F23*(L23-M23)+G23*(N23-M23)+K23*(U23-T23)+I23*(Q23-S23))</f>
        <v>0</v>
      </c>
      <c r="AG23" s="33">
        <f>1000*AB23*4186*((F23+G23)*(V23-U23)+H23*(Q23-S23)+K23*(S23-R23))</f>
        <v>0</v>
      </c>
      <c r="AH23" s="44">
        <f>$AC23/1000/3600*($G23*966*1330*(P23-O23)+$H23*1138*(M23-P23)*1410+$I23*1138*1410*(M23-O23)+$K23*1420*3600*(M23-P23))</f>
        <v>0</v>
      </c>
      <c r="AI23" s="44">
        <f>$AC23/1000/3600*($G23*1310*(977*($P23-$O23)+166200)+$H23*1138*(($M23-$P23)*1410+248000)+$I23*1138*(1410*($M23-$O23)+248000)+$K23*3600*(1420*($M23-$P23)+215900))</f>
        <v>0</v>
      </c>
      <c r="AJ23" s="44">
        <f>$AC23/1000/3600*($G23*1280000*($T23-$S23)+$H23*1138*($O23-$N23)*1410+$I23*1138*1410*($P23-$N23)+$K23*1420*3600*($O23-$N23))</f>
        <v>0</v>
      </c>
      <c r="AK23" s="44">
        <f>$AC23/1000/3600*($G23*1310*(977*($T23-$S23)-166200)+$H23*1138*(1410*(#REF!-$N23)-248000)+$I23*1138*(1410*($P23-$N23)-248000)+$K23*3600*(1420*($O23-$N23)-215900))</f>
        <v>0</v>
      </c>
      <c r="AL23" s="35" t="e">
        <f>-AF23/AE23</f>
        <v>#DIV/0!</v>
      </c>
      <c r="AM23" s="33" t="e">
        <f>AG23/AE23</f>
        <v>#DIV/0!</v>
      </c>
      <c r="AN23" s="35" t="e">
        <f>(AW23-AY23)/(AX23-AW23)</f>
        <v>#DIV/0!</v>
      </c>
      <c r="AO23" s="36" t="e">
        <f>(AX23-AY23)/(AX23-AW23)</f>
        <v>#DIV/0!</v>
      </c>
      <c r="AQ23" s="33" t="e">
        <f>$H23*($P23+273.15)/($P23-$O23)+$G23*($T23+273.15)/($T23-$O23)+$F23*(273.15+$T23)/($T23-$N23)+$K23*(273.15+$O23)/($O23-$P23)</f>
        <v>#DIV/0!</v>
      </c>
      <c r="AR23" s="35" t="e">
        <f>(AX23-BB23)/(BB23-BC23)</f>
        <v>#DIV/0!</v>
      </c>
      <c r="AS23" s="33" t="e">
        <f>(BC23-AY23)/(BB23-BC23)</f>
        <v>#DIV/0!</v>
      </c>
      <c r="AT23" s="36" t="e">
        <f>(AW23-BA23)/(BA23-AY23)</f>
        <v>#DIV/0!</v>
      </c>
      <c r="AU23" s="36"/>
      <c r="AV23" s="38">
        <f>2/PI()*16750000000000*AU23*AC23*3.6</f>
        <v>0</v>
      </c>
      <c r="AW23" s="35"/>
      <c r="BC23" s="36"/>
      <c r="BD23" s="39"/>
      <c r="BE23" s="39"/>
      <c r="BF23" s="33">
        <f>$AC23/1000/3600*($G23*1300+$H23*1410+$I23*1410+$K23*3600)*(AW23-AY23)*1000</f>
        <v>0</v>
      </c>
      <c r="BG23" s="33">
        <f>$AC23/1000/3600*($G23*1300+$H23*1410+$I23*1410+$K23*3600)*(AY23-AX23)*1000</f>
        <v>0</v>
      </c>
    </row>
    <row r="24" spans="1:59" s="33" customFormat="1" ht="12.75">
      <c r="A24" s="43"/>
      <c r="B24" s="34"/>
      <c r="C24" s="35"/>
      <c r="F24" s="35"/>
      <c r="J24" s="42"/>
      <c r="K24" s="42"/>
      <c r="L24" s="35"/>
      <c r="V24" s="36"/>
      <c r="Z24" s="40">
        <f>(1-$K24)*Y24/3600/1000+$K24*Y24/1000000</f>
        <v>0</v>
      </c>
      <c r="AB24" s="40">
        <f>(1-$K24)*AA24/3600/1000+$K24*AA24/1000000</f>
        <v>0</v>
      </c>
      <c r="AE24" s="33" t="e">
        <f>2*3600/AD24</f>
        <v>#DIV/0!</v>
      </c>
      <c r="AF24" s="33">
        <f>1000*Z24*4186*(F24*(L24-M24)+G24*(N24-M24)+K24*(U24-T24)+I24*(Q24-S24))</f>
        <v>0</v>
      </c>
      <c r="AG24" s="33">
        <f>1000*AB24*4186*((F24+G24)*(V24-U24)+H24*(Q24-S24)+K24*(S24-R24))</f>
        <v>0</v>
      </c>
      <c r="AH24" s="44">
        <f>$AC24/1000/3600*($G24*966*1330*(P24-O24)+$H24*1138*(M24-P24)*1410+$I24*1138*1410*(M24-O24)+$K24*1420*3600*(M24-P24))</f>
        <v>0</v>
      </c>
      <c r="AI24" s="44">
        <f>$AC24/1000/3600*($G24*1310*(977*($P24-$O24)+166200)+$H24*1138*(($M24-$P24)*1410+248000)+$I24*1138*(1410*($M24-$O24)+248000)+$K24*3600*(1420*($M24-$P24)+215900))</f>
        <v>0</v>
      </c>
      <c r="AJ24" s="44">
        <f>$AC24/1000/3600*($G24*1280000*($T24-$S24)+$H24*1138*($O24-$N24)*1410+$I24*1138*1410*($P24-$N24)+$K24*1420*3600*($O24-$N24))</f>
        <v>0</v>
      </c>
      <c r="AK24" s="44">
        <f>$AC24/1000/3600*($G24*1310*(977*($T24-$S24)-166200)+$H24*1138*(1410*(#REF!-$N24)-248000)+$I24*1138*(1410*($P24-$N24)-248000)+$K24*3600*(1420*($O24-$N24)-215900))</f>
        <v>0</v>
      </c>
      <c r="AL24" s="35" t="e">
        <f>-AF24/AE24</f>
        <v>#DIV/0!</v>
      </c>
      <c r="AM24" s="33" t="e">
        <f>AG24/AE24</f>
        <v>#DIV/0!</v>
      </c>
      <c r="AN24" s="35" t="e">
        <f>(AW24-AY24)/(AX24-AW24)</f>
        <v>#DIV/0!</v>
      </c>
      <c r="AO24" s="36" t="e">
        <f>(AX24-AY24)/(AX24-AW24)</f>
        <v>#DIV/0!</v>
      </c>
      <c r="AQ24" s="33" t="e">
        <f>$H24*($P24+273.15)/($P24-$O24)+$G24*($T24+273.15)/($T24-$O24)+$F24*(273.15+$T24)/($T24-$N24)+$K24*(273.15+$O24)/($O24-$P24)</f>
        <v>#DIV/0!</v>
      </c>
      <c r="AR24" s="35" t="e">
        <f>(AX24-BB24)/(BB24-BC24)</f>
        <v>#DIV/0!</v>
      </c>
      <c r="AS24" s="33" t="e">
        <f>(BC24-AY24)/(BB24-BC24)</f>
        <v>#DIV/0!</v>
      </c>
      <c r="AT24" s="36" t="e">
        <f>(AW24-BA24)/(BA24-AY24)</f>
        <v>#DIV/0!</v>
      </c>
      <c r="AU24" s="36"/>
      <c r="AV24" s="38">
        <f>2/PI()*16750000000000*AU24*AC24*3.6</f>
        <v>0</v>
      </c>
      <c r="AW24" s="35"/>
      <c r="BC24" s="36"/>
      <c r="BD24" s="39"/>
      <c r="BE24" s="39"/>
      <c r="BF24" s="33">
        <f>$AC24/1000/3600*($G24*1300+$H24*1410+$I24*1410+$K24*3600)*(AW24-AY24)*1000</f>
        <v>0</v>
      </c>
      <c r="BG24" s="33">
        <f>$AC24/1000/3600*($G24*1300+$H24*1410+$I24*1410+$K24*3600)*(AY24-AX24)*1000</f>
        <v>0</v>
      </c>
    </row>
    <row r="25" spans="1:59" s="33" customFormat="1" ht="12.75">
      <c r="A25" s="43"/>
      <c r="B25" s="34"/>
      <c r="C25" s="35"/>
      <c r="F25" s="35"/>
      <c r="J25" s="42"/>
      <c r="K25" s="42"/>
      <c r="L25" s="35"/>
      <c r="V25" s="36"/>
      <c r="Z25" s="40">
        <f>(1-$K25)*Y25/3600/1000+$K25*Y25/1000000</f>
        <v>0</v>
      </c>
      <c r="AB25" s="40">
        <f>(1-$K25)*AA25/3600/1000+$K25*AA25/1000000</f>
        <v>0</v>
      </c>
      <c r="AE25" s="33" t="e">
        <f>2*3600/AD25</f>
        <v>#DIV/0!</v>
      </c>
      <c r="AF25" s="33">
        <f>1000*Z25*4186*(F25*(L25-M25)+G25*(N25-M25)+K25*(U25-T25)+I25*(Q25-S25))</f>
        <v>0</v>
      </c>
      <c r="AG25" s="33">
        <f>1000*AB25*4186*((F25+G25)*(V25-U25)+H25*(Q25-S25)+K25*(S25-R25))</f>
        <v>0</v>
      </c>
      <c r="AH25" s="44">
        <f>$AC25/1000/3600*($G25*966*1330*(P25-O25)+$H25*1138*(M25-P25)*1410+$I25*1138*1410*(M25-O25)+$K25*1420*3600*(M25-P25))</f>
        <v>0</v>
      </c>
      <c r="AI25" s="44">
        <f>$AC25/1000/3600*($G25*1310*(977*($P25-$O25)+166200)+$H25*1138*(($M25-$P25)*1410+248000)+$I25*1138*(1410*($M25-$O25)+248000)+$K25*3600*(1420*($M25-$P25)+215900))</f>
        <v>0</v>
      </c>
      <c r="AJ25" s="44">
        <f>$AC25/1000/3600*($G25*1280000*($T25-$S25)+$H25*1138*($O25-$N25)*1410+$I25*1138*1410*($P25-$N25)+$K25*1420*3600*($O25-$N25))</f>
        <v>0</v>
      </c>
      <c r="AK25" s="44">
        <f>$AC25/1000/3600*($G25*1310*(977*($T25-$S25)-166200)+$H25*1138*(1410*(#REF!-$N25)-248000)+$I25*1138*(1410*($P25-$N25)-248000)+$K25*3600*(1420*($O25-$N25)-215900))</f>
        <v>0</v>
      </c>
      <c r="AL25" s="35" t="e">
        <f>-AF25/AE25</f>
        <v>#DIV/0!</v>
      </c>
      <c r="AM25" s="33" t="e">
        <f>AG25/AE25</f>
        <v>#DIV/0!</v>
      </c>
      <c r="AN25" s="35" t="e">
        <f>(AW25-AY25)/(AX25-AW25)</f>
        <v>#DIV/0!</v>
      </c>
      <c r="AO25" s="36" t="e">
        <f>(AX25-AY25)/(AX25-AW25)</f>
        <v>#DIV/0!</v>
      </c>
      <c r="AQ25" s="33" t="e">
        <f>$H25*($P25+273.15)/($P25-$O25)+$G25*($T25+273.15)/($T25-$O25)+$F25*(273.15+$T25)/($T25-$N25)+$K25*(273.15+$O25)/($O25-$P25)</f>
        <v>#DIV/0!</v>
      </c>
      <c r="AR25" s="35" t="e">
        <f>(AX25-BB25)/(BB25-BC25)</f>
        <v>#DIV/0!</v>
      </c>
      <c r="AS25" s="33" t="e">
        <f>(BC25-AY25)/(BB25-BC25)</f>
        <v>#DIV/0!</v>
      </c>
      <c r="AT25" s="36" t="e">
        <f>(AW25-BA25)/(BA25-AY25)</f>
        <v>#DIV/0!</v>
      </c>
      <c r="AU25" s="36"/>
      <c r="AV25" s="38">
        <f>2/PI()*16750000000000*AU25*AC25*3.6</f>
        <v>0</v>
      </c>
      <c r="AW25" s="35"/>
      <c r="BC25" s="36"/>
      <c r="BD25" s="39"/>
      <c r="BE25" s="39"/>
      <c r="BF25" s="33">
        <f>$AC25/1000/3600*($G25*1300+$H25*1410+$I25*1410+$K25*3600)*(AW25-AY25)*1000</f>
        <v>0</v>
      </c>
      <c r="BG25" s="33">
        <f>$AC25/1000/3600*($G25*1300+$H25*1410+$I25*1410+$K25*3600)*(AY25-AX25)*1000</f>
        <v>0</v>
      </c>
    </row>
    <row r="26" spans="1:59" s="33" customFormat="1" ht="12.75">
      <c r="A26" s="43"/>
      <c r="B26" s="34"/>
      <c r="C26" s="35"/>
      <c r="F26" s="35"/>
      <c r="J26" s="42"/>
      <c r="K26" s="42"/>
      <c r="L26" s="35"/>
      <c r="V26" s="36"/>
      <c r="Z26" s="40">
        <f>(1-$K26)*Y26/3600/1000+$K26*Y26/1000000</f>
        <v>0</v>
      </c>
      <c r="AB26" s="40">
        <f>(1-$K26)*AA26/3600/1000+$K26*AA26/1000000</f>
        <v>0</v>
      </c>
      <c r="AE26" s="33" t="e">
        <f>2*3600/AD26</f>
        <v>#DIV/0!</v>
      </c>
      <c r="AF26" s="33">
        <f>1000*Z26*4186*(F26*(L26-M26)+G26*(N26-M26)+K26*(U26-T26)+I26*(Q26-S26))</f>
        <v>0</v>
      </c>
      <c r="AG26" s="33">
        <f>1000*AB26*4186*((F26+G26)*(V26-U26)+H26*(Q26-S26)+K26*(S26-R26))</f>
        <v>0</v>
      </c>
      <c r="AH26" s="44">
        <f>$AC26/1000/3600*($G26*966*1330*(P26-O26)+$H26*1138*(M26-P26)*1410+$I26*1138*1410*(M26-O26)+$K26*1420*3600*(M26-P26))</f>
        <v>0</v>
      </c>
      <c r="AI26" s="44">
        <f>$AC26/1000/3600*($G26*1310*(977*($P26-$O26)+166200)+$H26*1138*(($M26-$P26)*1410+248000)+$I26*1138*(1410*($M26-$O26)+248000)+$K26*3600*(1420*($M26-$P26)+215900))</f>
        <v>0</v>
      </c>
      <c r="AJ26" s="44">
        <f>$AC26/1000/3600*($G26*1280000*($T26-$S26)+$H26*1138*($O26-$N26)*1410+$I26*1138*1410*($P26-$N26)+$K26*1420*3600*($O26-$N26))</f>
        <v>0</v>
      </c>
      <c r="AK26" s="44">
        <f>$AC26/1000/3600*($G26*1310*(977*($T26-$S26)-166200)+$H26*1138*(1410*(#REF!-$N26)-248000)+$I26*1138*(1410*($P26-$N26)-248000)+$K26*3600*(1420*($O26-$N26)-215900))</f>
        <v>0</v>
      </c>
      <c r="AL26" s="35" t="e">
        <f>-AF26/AE26</f>
        <v>#DIV/0!</v>
      </c>
      <c r="AM26" s="33" t="e">
        <f>AG26/AE26</f>
        <v>#DIV/0!</v>
      </c>
      <c r="AN26" s="35" t="e">
        <f>(AW26-AY26)/(AX26-AW26)</f>
        <v>#DIV/0!</v>
      </c>
      <c r="AO26" s="36" t="e">
        <f>(AX26-AY26)/(AX26-AW26)</f>
        <v>#DIV/0!</v>
      </c>
      <c r="AQ26" s="33" t="e">
        <f>$H26*($P26+273.15)/($P26-$O26)+$G26*($T26+273.15)/($T26-$O26)+$F26*(273.15+$T26)/($T26-$N26)+$K26*(273.15+$O26)/($O26-$P26)</f>
        <v>#DIV/0!</v>
      </c>
      <c r="AR26" s="35" t="e">
        <f>(AX26-BB26)/(BB26-BC26)</f>
        <v>#DIV/0!</v>
      </c>
      <c r="AS26" s="33" t="e">
        <f>(BC26-AY26)/(BB26-BC26)</f>
        <v>#DIV/0!</v>
      </c>
      <c r="AT26" s="36" t="e">
        <f>(AW26-BA26)/(BA26-AY26)</f>
        <v>#DIV/0!</v>
      </c>
      <c r="AU26" s="36"/>
      <c r="AV26" s="38">
        <f>2/PI()*16750000000000*AU26*AC26*3.6</f>
        <v>0</v>
      </c>
      <c r="AW26" s="35"/>
      <c r="BC26" s="36"/>
      <c r="BD26" s="39"/>
      <c r="BE26" s="39"/>
      <c r="BF26" s="33">
        <f>$AC26/1000/3600*($G26*1300+$H26*1410+$I26*1410+$K26*3600)*(AW26-AY26)*1000</f>
        <v>0</v>
      </c>
      <c r="BG26" s="33">
        <f>$AC26/1000/3600*($G26*1300+$H26*1410+$I26*1410+$K26*3600)*(AY26-AX26)*1000</f>
        <v>0</v>
      </c>
    </row>
    <row r="27" spans="1:59" s="33" customFormat="1" ht="12.75">
      <c r="A27" s="43"/>
      <c r="B27" s="34"/>
      <c r="C27" s="35"/>
      <c r="F27" s="35"/>
      <c r="J27" s="42"/>
      <c r="K27" s="42"/>
      <c r="L27" s="35"/>
      <c r="V27" s="36"/>
      <c r="Z27" s="40">
        <f>(1-$K27)*Y27/3600/1000+$K27*Y27/1000000</f>
        <v>0</v>
      </c>
      <c r="AB27" s="40">
        <f>(1-$K27)*AA27/3600/1000+$K27*AA27/1000000</f>
        <v>0</v>
      </c>
      <c r="AE27" s="33" t="e">
        <f>2*3600/AD27</f>
        <v>#DIV/0!</v>
      </c>
      <c r="AF27" s="33">
        <f>1000*Z27*4186*(F27*(L27-M27)+G27*(N27-M27)+K27*(U27-T27)+I27*(Q27-S27))</f>
        <v>0</v>
      </c>
      <c r="AG27" s="33">
        <f>1000*AB27*4186*((F27+G27)*(V27-U27)+H27*(Q27-S27)+K27*(S27-R27))</f>
        <v>0</v>
      </c>
      <c r="AH27" s="44">
        <f>$AC27/1000/3600*($G27*966*1330*(P27-O27)+$H27*1138*(M27-P27)*1410+$I27*1138*1410*(M27-O27)+$K27*1420*3600*(M27-P27))</f>
        <v>0</v>
      </c>
      <c r="AI27" s="44">
        <f>$AC27/1000/3600*($G27*1310*(977*($P27-$O27)+166200)+$H27*1138*(($M27-$P27)*1410+248000)+$I27*1138*(1410*($M27-$O27)+248000)+$K27*3600*(1420*($M27-$P27)+215900))</f>
        <v>0</v>
      </c>
      <c r="AJ27" s="44">
        <f>$AC27/1000/3600*($G27*1280000*($T27-$S27)+$H27*1138*($O27-$N27)*1410+$I27*1138*1410*($P27-$N27)+$K27*1420*3600*($O27-$N27))</f>
        <v>0</v>
      </c>
      <c r="AK27" s="44">
        <f>$AC27/1000/3600*($G27*1310*(977*($T27-$S27)-166200)+$H27*1138*(1410*(#REF!-$N27)-248000)+$I27*1138*(1410*($P27-$N27)-248000)+$K27*3600*(1420*($O27-$N27)-215900))</f>
        <v>0</v>
      </c>
      <c r="AL27" s="35" t="e">
        <f>-AF27/AE27</f>
        <v>#DIV/0!</v>
      </c>
      <c r="AM27" s="33" t="e">
        <f>AG27/AE27</f>
        <v>#DIV/0!</v>
      </c>
      <c r="AN27" s="35" t="e">
        <f>(AW27-AY27)/(AX27-AW27)</f>
        <v>#DIV/0!</v>
      </c>
      <c r="AO27" s="36" t="e">
        <f>(AX27-AY27)/(AX27-AW27)</f>
        <v>#DIV/0!</v>
      </c>
      <c r="AQ27" s="33" t="e">
        <f>$H27*($P27+273.15)/($P27-$O27)+$G27*($T27+273.15)/($T27-$O27)+$F27*(273.15+$T27)/($T27-$N27)+$K27*(273.15+$O27)/($O27-$P27)</f>
        <v>#DIV/0!</v>
      </c>
      <c r="AR27" s="35" t="e">
        <f>(AX27-BB27)/(BB27-BC27)</f>
        <v>#DIV/0!</v>
      </c>
      <c r="AS27" s="33" t="e">
        <f>(BC27-AY27)/(BB27-BC27)</f>
        <v>#DIV/0!</v>
      </c>
      <c r="AT27" s="36" t="e">
        <f>(AW27-BA27)/(BA27-AY27)</f>
        <v>#DIV/0!</v>
      </c>
      <c r="AU27" s="36"/>
      <c r="AV27" s="38">
        <f>2/PI()*16750000000000*AU27*AC27*3.6</f>
        <v>0</v>
      </c>
      <c r="AW27" s="35"/>
      <c r="BC27" s="36"/>
      <c r="BD27" s="39"/>
      <c r="BE27" s="39"/>
      <c r="BF27" s="33">
        <f>$AC27/1000/3600*($G27*1300+$H27*1410+$I27*1410+$K27*3600)*(AW27-AY27)*1000</f>
        <v>0</v>
      </c>
      <c r="BG27" s="33">
        <f>$AC27/1000/3600*($G27*1300+$H27*1410+$I27*1410+$K27*3600)*(AY27-AX27)*1000</f>
        <v>0</v>
      </c>
    </row>
    <row r="28" spans="1:59" s="33" customFormat="1" ht="12.75">
      <c r="A28" s="43"/>
      <c r="B28" s="34"/>
      <c r="C28" s="35"/>
      <c r="F28" s="35"/>
      <c r="J28" s="42"/>
      <c r="K28" s="42"/>
      <c r="L28" s="35"/>
      <c r="V28" s="36"/>
      <c r="Z28" s="40">
        <f>(1-$K28)*Y28/3600/1000+$K28*Y28/1000000</f>
        <v>0</v>
      </c>
      <c r="AB28" s="40">
        <f>(1-$K28)*AA28/3600/1000+$K28*AA28/1000000</f>
        <v>0</v>
      </c>
      <c r="AE28" s="33" t="e">
        <f>2*3600/AD28</f>
        <v>#DIV/0!</v>
      </c>
      <c r="AF28" s="33">
        <f>1000*Z28*4186*(F28*(L28-M28)+G28*(N28-M28)+K28*(U28-T28)+I28*(Q28-S28))</f>
        <v>0</v>
      </c>
      <c r="AG28" s="33">
        <f>1000*AB28*4186*((F28+G28)*(V28-U28)+H28*(Q28-S28)+K28*(S28-R28))</f>
        <v>0</v>
      </c>
      <c r="AH28" s="44">
        <f>$AC28/1000/3600*($G28*966*1330*(P28-O28)+$H28*1138*(M28-P28)*1410+$I28*1138*1410*(M28-O28)+$K28*1420*3600*(M28-P28))</f>
        <v>0</v>
      </c>
      <c r="AI28" s="44">
        <f>$AC28/1000/3600*($G28*1310*(977*($P28-$O28)+166200)+$H28*1138*(($M28-$P28)*1410+248000)+$I28*1138*(1410*($M28-$O28)+248000)+$K28*3600*(1420*($M28-$P28)+215900))</f>
        <v>0</v>
      </c>
      <c r="AJ28" s="44">
        <f>$AC28/1000/3600*($G28*1280000*($T28-$S28)+$H28*1138*($O28-$N28)*1410+$I28*1138*1410*($P28-$N28)+$K28*1420*3600*($O28-$N28))</f>
        <v>0</v>
      </c>
      <c r="AK28" s="44">
        <f>$AC28/1000/3600*($G28*1310*(977*($T28-$S28)-166200)+$H28*1138*(1410*(#REF!-$N28)-248000)+$I28*1138*(1410*($P28-$N28)-248000)+$K28*3600*(1420*($O28-$N28)-215900))</f>
        <v>0</v>
      </c>
      <c r="AL28" s="35" t="e">
        <f>-AF28/AE28</f>
        <v>#DIV/0!</v>
      </c>
      <c r="AM28" s="33" t="e">
        <f>AG28/AE28</f>
        <v>#DIV/0!</v>
      </c>
      <c r="AN28" s="35" t="e">
        <f>(AW28-AY28)/(AX28-AW28)</f>
        <v>#DIV/0!</v>
      </c>
      <c r="AO28" s="36" t="e">
        <f>(AX28-AY28)/(AX28-AW28)</f>
        <v>#DIV/0!</v>
      </c>
      <c r="AQ28" s="33" t="e">
        <f>$H28*($P28+273.15)/($P28-$O28)+$G28*($T28+273.15)/($T28-$O28)+$F28*(273.15+$T28)/($T28-$N28)+$K28*(273.15+$O28)/($O28-$P28)</f>
        <v>#DIV/0!</v>
      </c>
      <c r="AR28" s="35" t="e">
        <f>(AX28-BB28)/(BB28-BC28)</f>
        <v>#DIV/0!</v>
      </c>
      <c r="AS28" s="33" t="e">
        <f>(BC28-AY28)/(BB28-BC28)</f>
        <v>#DIV/0!</v>
      </c>
      <c r="AT28" s="36" t="e">
        <f>(AW28-BA28)/(BA28-AY28)</f>
        <v>#DIV/0!</v>
      </c>
      <c r="AU28" s="36"/>
      <c r="AV28" s="38">
        <f>2/PI()*16750000000000*AU28*AC28*3.6</f>
        <v>0</v>
      </c>
      <c r="AW28" s="35"/>
      <c r="BC28" s="36"/>
      <c r="BD28" s="39"/>
      <c r="BE28" s="39"/>
      <c r="BF28" s="33">
        <f>$AC28/1000/3600*($G28*1300+$H28*1410+$I28*1410+$K28*3600)*(AW28-AY28)*1000</f>
        <v>0</v>
      </c>
      <c r="BG28" s="33">
        <f>$AC28/1000/3600*($G28*1300+$H28*1410+$I28*1410+$K28*3600)*(AY28-AX28)*1000</f>
        <v>0</v>
      </c>
    </row>
    <row r="29" spans="1:59" s="33" customFormat="1" ht="12.75">
      <c r="A29" s="43"/>
      <c r="B29" s="34"/>
      <c r="C29" s="35"/>
      <c r="F29" s="35"/>
      <c r="J29" s="42"/>
      <c r="K29" s="42"/>
      <c r="L29" s="35"/>
      <c r="V29" s="36"/>
      <c r="Z29" s="40">
        <f>(1-$K29)*Y29/3600/1000+$K29*Y29/1000000</f>
        <v>0</v>
      </c>
      <c r="AB29" s="40">
        <f>(1-$K29)*AA29/3600/1000+$K29*AA29/1000000</f>
        <v>0</v>
      </c>
      <c r="AE29" s="33" t="e">
        <f>2*3600/AD29</f>
        <v>#DIV/0!</v>
      </c>
      <c r="AF29" s="33">
        <f>1000*Z29*4186*(F29*(L29-M29)+G29*(N29-M29)+K29*(U29-T29)+I29*(Q29-S29))</f>
        <v>0</v>
      </c>
      <c r="AG29" s="33">
        <f>1000*AB29*4186*((F29+G29)*(V29-U29)+H29*(Q29-S29)+K29*(S29-R29))</f>
        <v>0</v>
      </c>
      <c r="AH29" s="44">
        <f>$AC29/1000/3600*($G29*966*1330*(P29-O29)+$H29*1138*(M29-P29)*1410+$I29*1138*1410*(M29-O29)+$K29*1420*3600*(M29-P29))</f>
        <v>0</v>
      </c>
      <c r="AI29" s="44">
        <f>$AC29/1000/3600*($G29*1310*(977*($P29-$O29)+166200)+$H29*1138*(($M29-$P29)*1410+248000)+$I29*1138*(1410*($M29-$O29)+248000)+$K29*3600*(1420*($M29-$P29)+215900))</f>
        <v>0</v>
      </c>
      <c r="AJ29" s="44">
        <f>$AC29/1000/3600*($G29*1280000*($T29-$S29)+$H29*1138*($O29-$N29)*1410+$I29*1138*1410*($P29-$N29)+$K29*1420*3600*($O29-$N29))</f>
        <v>0</v>
      </c>
      <c r="AK29" s="44">
        <f>$AC29/1000/3600*($G29*1310*(977*($T29-$S29)-166200)+$H29*1138*(1410*(#REF!-$N29)-248000)+$I29*1138*(1410*($P29-$N29)-248000)+$K29*3600*(1420*($O29-$N29)-215900))</f>
        <v>0</v>
      </c>
      <c r="AL29" s="35" t="e">
        <f>-AF29/AE29</f>
        <v>#DIV/0!</v>
      </c>
      <c r="AM29" s="33" t="e">
        <f>AG29/AE29</f>
        <v>#DIV/0!</v>
      </c>
      <c r="AN29" s="35" t="e">
        <f>(AW29-AY29)/(AX29-AW29)</f>
        <v>#DIV/0!</v>
      </c>
      <c r="AO29" s="36" t="e">
        <f>(AX29-AY29)/(AX29-AW29)</f>
        <v>#DIV/0!</v>
      </c>
      <c r="AQ29" s="33" t="e">
        <f>$H29*($P29+273.15)/($P29-$O29)+$G29*($T29+273.15)/($T29-$O29)+$F29*(273.15+$T29)/($T29-$N29)+$K29*(273.15+$O29)/($O29-$P29)</f>
        <v>#DIV/0!</v>
      </c>
      <c r="AR29" s="35" t="e">
        <f>(AX29-BB29)/(BB29-BC29)</f>
        <v>#DIV/0!</v>
      </c>
      <c r="AS29" s="33" t="e">
        <f>(BC29-AY29)/(BB29-BC29)</f>
        <v>#DIV/0!</v>
      </c>
      <c r="AT29" s="36" t="e">
        <f>(AW29-BA29)/(BA29-AY29)</f>
        <v>#DIV/0!</v>
      </c>
      <c r="AU29" s="36"/>
      <c r="AV29" s="38">
        <f>2/PI()*16750000000000*AU29*AC29*3.6</f>
        <v>0</v>
      </c>
      <c r="AW29" s="35"/>
      <c r="BC29" s="36"/>
      <c r="BD29" s="39"/>
      <c r="BE29" s="39"/>
      <c r="BF29" s="33">
        <f>$AC29/1000/3600*($G29*1300+$H29*1410+$I29*1410+$K29*3600)*(AW29-AY29)*1000</f>
        <v>0</v>
      </c>
      <c r="BG29" s="33">
        <f>$AC29/1000/3600*($G29*1300+$H29*1410+$I29*1410+$K29*3600)*(AY29-AX29)*1000</f>
        <v>0</v>
      </c>
    </row>
    <row r="30" spans="1:59" s="33" customFormat="1" ht="12.75">
      <c r="A30" s="43"/>
      <c r="B30" s="34"/>
      <c r="C30" s="35"/>
      <c r="F30" s="35"/>
      <c r="J30" s="42"/>
      <c r="K30" s="42"/>
      <c r="L30" s="35"/>
      <c r="V30" s="36"/>
      <c r="Z30" s="40">
        <f>(1-$K30)*Y30/3600/1000+$K30*Y30/1000000</f>
        <v>0</v>
      </c>
      <c r="AB30" s="40">
        <f>(1-$K30)*AA30/3600/1000+$K30*AA30/1000000</f>
        <v>0</v>
      </c>
      <c r="AE30" s="33" t="e">
        <f>2*3600/AD30</f>
        <v>#DIV/0!</v>
      </c>
      <c r="AF30" s="33">
        <f>1000*Z30*4186*(F30*(L30-M30)+G30*(N30-M30)+K30*(U30-T30)+I30*(Q30-S30))</f>
        <v>0</v>
      </c>
      <c r="AG30" s="33">
        <f>1000*AB30*4186*((F30+G30)*(V30-U30)+H30*(Q30-S30)+K30*(S30-R30))</f>
        <v>0</v>
      </c>
      <c r="AH30" s="44">
        <f>$AC30/1000/3600*($G30*966*1330*(P30-O30)+$H30*1138*(M30-P30)*1410+$I30*1138*1410*(M30-O30)+$K30*1420*3600*(M30-P30))</f>
        <v>0</v>
      </c>
      <c r="AI30" s="44">
        <f>$AC30/1000/3600*($G30*1310*(977*($P30-$O30)+166200)+$H30*1138*(($M30-$P30)*1410+248000)+$I30*1138*(1410*($M30-$O30)+248000)+$K30*3600*(1420*($M30-$P30)+215900))</f>
        <v>0</v>
      </c>
      <c r="AJ30" s="44">
        <f>$AC30/1000/3600*($G30*1280000*($T30-$S30)+$H30*1138*($O30-$N30)*1410+$I30*1138*1410*($P30-$N30)+$K30*1420*3600*($O30-$N30))</f>
        <v>0</v>
      </c>
      <c r="AK30" s="44">
        <f>$AC30/1000/3600*($G30*1310*(977*($T30-$S30)-166200)+$H30*1138*(1410*(#REF!-$N30)-248000)+$I30*1138*(1410*($P30-$N30)-248000)+$K30*3600*(1420*($O30-$N30)-215900))</f>
        <v>0</v>
      </c>
      <c r="AL30" s="35" t="e">
        <f>-AF30/AE30</f>
        <v>#DIV/0!</v>
      </c>
      <c r="AM30" s="33" t="e">
        <f>AG30/AE30</f>
        <v>#DIV/0!</v>
      </c>
      <c r="AN30" s="35" t="e">
        <f>(AW30-AY30)/(AX30-AW30)</f>
        <v>#DIV/0!</v>
      </c>
      <c r="AO30" s="36" t="e">
        <f>(AX30-AY30)/(AX30-AW30)</f>
        <v>#DIV/0!</v>
      </c>
      <c r="AQ30" s="33" t="e">
        <f>$H30*($P30+273.15)/($P30-$O30)+$G30*($T30+273.15)/($T30-$O30)+$F30*(273.15+$T30)/($T30-$N30)+$K30*(273.15+$O30)/($O30-$P30)</f>
        <v>#DIV/0!</v>
      </c>
      <c r="AR30" s="35" t="e">
        <f>(AX30-BB30)/(BB30-BC30)</f>
        <v>#DIV/0!</v>
      </c>
      <c r="AS30" s="33" t="e">
        <f>(BC30-AY30)/(BB30-BC30)</f>
        <v>#DIV/0!</v>
      </c>
      <c r="AT30" s="36" t="e">
        <f>(AW30-BA30)/(BA30-AY30)</f>
        <v>#DIV/0!</v>
      </c>
      <c r="AU30" s="36"/>
      <c r="AV30" s="38">
        <f>2/PI()*16750000000000*AU30*AC30*3.6</f>
        <v>0</v>
      </c>
      <c r="AW30" s="35"/>
      <c r="BC30" s="36"/>
      <c r="BD30" s="39"/>
      <c r="BE30" s="39"/>
      <c r="BF30" s="33">
        <f>$AC30/1000/3600*($G30*1300+$H30*1410+$I30*1410+$K30*3600)*(AW30-AY30)*1000</f>
        <v>0</v>
      </c>
      <c r="BG30" s="33">
        <f>$AC30/1000/3600*($G30*1300+$H30*1410+$I30*1410+$K30*3600)*(AY30-AX30)*1000</f>
        <v>0</v>
      </c>
    </row>
    <row r="31" spans="1:59" s="33" customFormat="1" ht="12.75">
      <c r="A31" s="43"/>
      <c r="B31" s="34"/>
      <c r="C31" s="35"/>
      <c r="F31" s="35"/>
      <c r="J31" s="42"/>
      <c r="K31" s="42"/>
      <c r="L31" s="35"/>
      <c r="V31" s="36"/>
      <c r="Z31" s="40">
        <f>(1-$K31)*Y31/3600/1000+$K31*Y31/1000000</f>
        <v>0</v>
      </c>
      <c r="AB31" s="40">
        <f>(1-$K31)*AA31/3600/1000+$K31*AA31/1000000</f>
        <v>0</v>
      </c>
      <c r="AE31" s="33" t="e">
        <f>2*3600/AD31</f>
        <v>#DIV/0!</v>
      </c>
      <c r="AF31" s="33">
        <f>1000*Z31*4186*(F31*(L31-M31)+G31*(N31-M31)+K31*(U31-T31)+I31*(Q31-S31))</f>
        <v>0</v>
      </c>
      <c r="AG31" s="33">
        <f>1000*AB31*4186*((F31+G31)*(V31-U31)+H31*(Q31-S31)+K31*(S31-R31))</f>
        <v>0</v>
      </c>
      <c r="AH31" s="44">
        <f>$AC31/1000/3600*($G31*966*1330*(P31-O31)+$H31*1138*(M31-P31)*1410+$I31*1138*1410*(M31-O31)+$K31*1420*3600*(M31-P31))</f>
        <v>0</v>
      </c>
      <c r="AI31" s="44">
        <f>$AC31/1000/3600*($G31*1310*(977*($P31-$O31)+166200)+$H31*1138*(($M31-$P31)*1410+248000)+$I31*1138*(1410*($M31-$O31)+248000)+$K31*3600*(1420*($M31-$P31)+215900))</f>
        <v>0</v>
      </c>
      <c r="AJ31" s="44">
        <f>$AC31/1000/3600*($G31*1280000*($T31-$S31)+$H31*1138*($O31-$N31)*1410+$I31*1138*1410*($P31-$N31)+$K31*1420*3600*($O31-$N31))</f>
        <v>0</v>
      </c>
      <c r="AK31" s="44">
        <f>$AC31/1000/3600*($G31*1310*(977*($T31-$S31)-166200)+$H31*1138*(1410*(#REF!-$N31)-248000)+$I31*1138*(1410*($P31-$N31)-248000)+$K31*3600*(1420*($O31-$N31)-215900))</f>
        <v>0</v>
      </c>
      <c r="AL31" s="35" t="e">
        <f>-AF31/AE31</f>
        <v>#DIV/0!</v>
      </c>
      <c r="AM31" s="33" t="e">
        <f>AG31/AE31</f>
        <v>#DIV/0!</v>
      </c>
      <c r="AN31" s="35" t="e">
        <f>(AW31-AY31)/(AX31-AW31)</f>
        <v>#DIV/0!</v>
      </c>
      <c r="AO31" s="36" t="e">
        <f>(AX31-AY31)/(AX31-AW31)</f>
        <v>#DIV/0!</v>
      </c>
      <c r="AQ31" s="33" t="e">
        <f>$H31*($P31+273.15)/($P31-$O31)+$G31*($T31+273.15)/($T31-$O31)+$F31*(273.15+$T31)/($T31-$N31)+$K31*(273.15+$O31)/($O31-$P31)</f>
        <v>#DIV/0!</v>
      </c>
      <c r="AR31" s="35" t="e">
        <f>(AX31-BB31)/(BB31-BC31)</f>
        <v>#DIV/0!</v>
      </c>
      <c r="AS31" s="33" t="e">
        <f>(BC31-AY31)/(BB31-BC31)</f>
        <v>#DIV/0!</v>
      </c>
      <c r="AT31" s="36" t="e">
        <f>(AW31-BA31)/(BA31-AY31)</f>
        <v>#DIV/0!</v>
      </c>
      <c r="AU31" s="36"/>
      <c r="AV31" s="38">
        <f>2/PI()*16750000000000*AU31*AC31*3.6</f>
        <v>0</v>
      </c>
      <c r="AW31" s="35"/>
      <c r="BC31" s="36"/>
      <c r="BD31" s="39"/>
      <c r="BE31" s="39"/>
      <c r="BF31" s="33">
        <f>$AC31/1000/3600*($G31*1300+$H31*1410+$I31*1410+$K31*3600)*(AW31-AY31)*1000</f>
        <v>0</v>
      </c>
      <c r="BG31" s="33">
        <f>$AC31/1000/3600*($G31*1300+$H31*1410+$I31*1410+$K31*3600)*(AY31-AX31)*1000</f>
        <v>0</v>
      </c>
    </row>
    <row r="32" spans="1:59" s="33" customFormat="1" ht="12.75">
      <c r="A32" s="43"/>
      <c r="B32" s="34"/>
      <c r="C32" s="35"/>
      <c r="F32" s="35"/>
      <c r="J32" s="42"/>
      <c r="K32" s="42"/>
      <c r="L32" s="35"/>
      <c r="V32" s="36"/>
      <c r="Z32" s="40">
        <f>(1-$K32)*Y32/3600/1000+$K32*Y32/1000000</f>
        <v>0</v>
      </c>
      <c r="AB32" s="40">
        <f>(1-$K32)*AA32/3600/1000+$K32*AA32/1000000</f>
        <v>0</v>
      </c>
      <c r="AE32" s="33" t="e">
        <f>2*3600/AD32</f>
        <v>#DIV/0!</v>
      </c>
      <c r="AF32" s="33">
        <f>1000*Z32*4186*(F32*(L32-M32)+G32*(N32-M32)+K32*(U32-T32)+I32*(Q32-S32))</f>
        <v>0</v>
      </c>
      <c r="AG32" s="33">
        <f>1000*AB32*4186*((F32+G32)*(V32-U32)+H32*(Q32-S32)+K32*(S32-R32))</f>
        <v>0</v>
      </c>
      <c r="AH32" s="44">
        <f>$AC32/1000/3600*($G32*966*1330*(P32-O32)+$H32*1138*(M32-P32)*1410+$I32*1138*1410*(M32-O32)+$K32*1420*3600*(M32-P32))</f>
        <v>0</v>
      </c>
      <c r="AI32" s="44">
        <f>$AC32/1000/3600*($G32*1310*(977*($P32-$O32)+166200)+$H32*1138*(($M32-$P32)*1410+248000)+$I32*1138*(1410*($M32-$O32)+248000)+$K32*3600*(1420*($M32-$P32)+215900))</f>
        <v>0</v>
      </c>
      <c r="AJ32" s="44">
        <f>$AC32/1000/3600*($G32*1280000*($T32-$S32)+$H32*1138*($O32-$N32)*1410+$I32*1138*1410*($P32-$N32)+$K32*1420*3600*($O32-$N32))</f>
        <v>0</v>
      </c>
      <c r="AK32" s="44">
        <f>$AC32/1000/3600*($G32*1310*(977*($T32-$S32)-166200)+$H32*1138*(1410*(#REF!-$N32)-248000)+$I32*1138*(1410*($P32-$N32)-248000)+$K32*3600*(1420*($O32-$N32)-215900))</f>
        <v>0</v>
      </c>
      <c r="AL32" s="35" t="e">
        <f>-AF32/AE32</f>
        <v>#DIV/0!</v>
      </c>
      <c r="AM32" s="33" t="e">
        <f>AG32/AE32</f>
        <v>#DIV/0!</v>
      </c>
      <c r="AN32" s="35" t="e">
        <f>(AW32-AY32)/(AX32-AW32)</f>
        <v>#DIV/0!</v>
      </c>
      <c r="AO32" s="36" t="e">
        <f>(AX32-AY32)/(AX32-AW32)</f>
        <v>#DIV/0!</v>
      </c>
      <c r="AQ32" s="33" t="e">
        <f>$H32*($P32+273.15)/($P32-$O32)+$G32*($T32+273.15)/($T32-$O32)+$F32*(273.15+$T32)/($T32-$N32)+$K32*(273.15+$O32)/($O32-$P32)</f>
        <v>#DIV/0!</v>
      </c>
      <c r="AR32" s="35" t="e">
        <f>(AX32-BB32)/(BB32-BC32)</f>
        <v>#DIV/0!</v>
      </c>
      <c r="AS32" s="33" t="e">
        <f>(BC32-AY32)/(BB32-BC32)</f>
        <v>#DIV/0!</v>
      </c>
      <c r="AT32" s="36" t="e">
        <f>(AW32-BA32)/(BA32-AY32)</f>
        <v>#DIV/0!</v>
      </c>
      <c r="AU32" s="36"/>
      <c r="AV32" s="38">
        <f>2/PI()*16750000000000*AU32*AC32*3.6</f>
        <v>0</v>
      </c>
      <c r="AW32" s="35"/>
      <c r="BC32" s="36"/>
      <c r="BD32" s="39"/>
      <c r="BE32" s="39"/>
      <c r="BF32" s="33">
        <f>$AC32/1000/3600*($G32*1300+$H32*1410+$I32*1410+$K32*3600)*(AW32-AY32)*1000</f>
        <v>0</v>
      </c>
      <c r="BG32" s="33">
        <f>$AC32/1000/3600*($G32*1300+$H32*1410+$I32*1410+$K32*3600)*(AY32-AX32)*1000</f>
        <v>0</v>
      </c>
    </row>
    <row r="33" spans="1:59" s="33" customFormat="1" ht="12.75">
      <c r="A33" s="43"/>
      <c r="B33" s="34"/>
      <c r="C33" s="35"/>
      <c r="F33" s="35"/>
      <c r="J33" s="42"/>
      <c r="K33" s="42"/>
      <c r="L33" s="35"/>
      <c r="V33" s="36"/>
      <c r="Z33" s="40">
        <f>(1-$K33)*Y33/3600/1000+$K33*Y33/1000000</f>
        <v>0</v>
      </c>
      <c r="AB33" s="40">
        <f>(1-$K33)*AA33/3600/1000+$K33*AA33/1000000</f>
        <v>0</v>
      </c>
      <c r="AE33" s="33" t="e">
        <f>2*3600/AD33</f>
        <v>#DIV/0!</v>
      </c>
      <c r="AF33" s="33">
        <f>1000*Z33*4186*(F33*(L33-M33)+G33*(N33-M33)+K33*(U33-T33)+I33*(Q33-S33))</f>
        <v>0</v>
      </c>
      <c r="AG33" s="33">
        <f>1000*AB33*4186*((F33+G33)*(V33-U33)+H33*(Q33-S33)+K33*(S33-R33))</f>
        <v>0</v>
      </c>
      <c r="AH33" s="44">
        <f>$AC33/1000/3600*($G33*966*1330*(P33-O33)+$H33*1138*(M33-P33)*1410+$I33*1138*1410*(M33-O33)+$K33*1420*3600*(M33-P33))</f>
        <v>0</v>
      </c>
      <c r="AI33" s="44">
        <f>$AC33/1000/3600*($G33*1310*(977*($P33-$O33)+166200)+$H33*1138*(($M33-$P33)*1410+248000)+$I33*1138*(1410*($M33-$O33)+248000)+$K33*3600*(1420*($M33-$P33)+215900))</f>
        <v>0</v>
      </c>
      <c r="AJ33" s="44">
        <f>$AC33/1000/3600*($G33*1280000*($T33-$S33)+$H33*1138*($O33-$N33)*1410+$I33*1138*1410*($P33-$N33)+$K33*1420*3600*($O33-$N33))</f>
        <v>0</v>
      </c>
      <c r="AK33" s="44">
        <f>$AC33/1000/3600*($G33*1310*(977*($T33-$S33)-166200)+$H33*1138*(1410*(#REF!-$N33)-248000)+$I33*1138*(1410*($P33-$N33)-248000)+$K33*3600*(1420*($O33-$N33)-215900))</f>
        <v>0</v>
      </c>
      <c r="AL33" s="35" t="e">
        <f>-AF33/AE33</f>
        <v>#DIV/0!</v>
      </c>
      <c r="AM33" s="33" t="e">
        <f>AG33/AE33</f>
        <v>#DIV/0!</v>
      </c>
      <c r="AN33" s="35" t="e">
        <f>(AW33-AY33)/(AX33-AW33)</f>
        <v>#DIV/0!</v>
      </c>
      <c r="AO33" s="36" t="e">
        <f>(AX33-AY33)/(AX33-AW33)</f>
        <v>#DIV/0!</v>
      </c>
      <c r="AQ33" s="33" t="e">
        <f>$H33*($P33+273.15)/($P33-$O33)+$G33*($T33+273.15)/($T33-$O33)+$F33*(273.15+$T33)/($T33-$N33)+$K33*(273.15+$O33)/($O33-$P33)</f>
        <v>#DIV/0!</v>
      </c>
      <c r="AR33" s="35" t="e">
        <f>(AX33-BB33)/(BB33-BC33)</f>
        <v>#DIV/0!</v>
      </c>
      <c r="AS33" s="33" t="e">
        <f>(BC33-AY33)/(BB33-BC33)</f>
        <v>#DIV/0!</v>
      </c>
      <c r="AT33" s="36" t="e">
        <f>(AW33-BA33)/(BA33-AY33)</f>
        <v>#DIV/0!</v>
      </c>
      <c r="AU33" s="36"/>
      <c r="AV33" s="38">
        <f>2/PI()*16750000000000*AU33*AC33*3.6</f>
        <v>0</v>
      </c>
      <c r="AW33" s="35"/>
      <c r="BC33" s="36"/>
      <c r="BD33" s="39"/>
      <c r="BE33" s="39"/>
      <c r="BF33" s="33">
        <f>$AC33/1000/3600*($G33*1300+$H33*1410+$I33*1410+$K33*3600)*(AW33-AY33)*1000</f>
        <v>0</v>
      </c>
      <c r="BG33" s="33">
        <f>$AC33/1000/3600*($G33*1300+$H33*1410+$I33*1410+$K33*3600)*(AY33-AX33)*1000</f>
        <v>0</v>
      </c>
    </row>
    <row r="34" spans="1:59" s="33" customFormat="1" ht="12.75">
      <c r="A34" s="43"/>
      <c r="B34" s="46"/>
      <c r="C34" s="47"/>
      <c r="D34" s="48"/>
      <c r="E34" s="48"/>
      <c r="F34" s="47"/>
      <c r="G34" s="48"/>
      <c r="H34" s="48"/>
      <c r="I34" s="48"/>
      <c r="J34" s="48"/>
      <c r="K34" s="48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48"/>
      <c r="X34" s="48"/>
      <c r="Y34" s="48"/>
      <c r="Z34" s="50">
        <f>(1-$K34)*Y34/3600/1000+$K34*Y34/1000000</f>
        <v>0</v>
      </c>
      <c r="AA34" s="48"/>
      <c r="AB34" s="50">
        <f>(1-$K34)*AA34/3600/1000+$K34*AA34/1000000</f>
        <v>0</v>
      </c>
      <c r="AC34" s="48"/>
      <c r="AD34" s="48"/>
      <c r="AE34" s="48" t="e">
        <f>2*3600/AD34</f>
        <v>#DIV/0!</v>
      </c>
      <c r="AF34" s="48">
        <f>1000*Z34*4186*(F34*(L34-M34)+G34*(N34-M34)+K34*(U34-T34)+I34*(Q34-S34))</f>
        <v>0</v>
      </c>
      <c r="AG34" s="48">
        <f>1000*AB34*4186*((F34+G34)*(V34-U34)+H34*(Q34-S34)+K34*(S34-R34))</f>
        <v>0</v>
      </c>
      <c r="AH34" s="51">
        <f>$AC34/1000/3600*($G34*966*1330*(P34-O34)+$H34*1138*(M34-P34)*1410+$I34*1138*1410*(M34-O34)+$K34*1420*3600*(M34-P34))</f>
        <v>0</v>
      </c>
      <c r="AI34" s="51">
        <f>$AC34/1000/3600*($G34*1310*(977*($P34-$O34)+166200)+$H34*1138*(($M34-$P34)*1410+248000)+$I34*1138*(1410*($M34-$O34)+248000)+$K34*3600*(1420*($M34-$P34)+215900))</f>
        <v>0</v>
      </c>
      <c r="AJ34" s="51">
        <f>$AC34/1000/3600*($G34*1280000*($T34-$S34)+$H34*1138*($O34-$N34)*1410+$I34*1138*1410*($P34-$N34)+$K34*1420*3600*($O34-$N34))</f>
        <v>0</v>
      </c>
      <c r="AK34" s="51">
        <f>$AC34/1000/3600*($G34*1310*(977*($T34-$S34)-166200)+$H34*1138*(1410*(#REF!-$N34)-248000)+$I34*1138*(1410*($P34-$N34)-248000)+$K34*3600*(1420*($O34-$N34)-215900))</f>
        <v>0</v>
      </c>
      <c r="AL34" s="47" t="e">
        <f>-AF34/AE34</f>
        <v>#DIV/0!</v>
      </c>
      <c r="AM34" s="48" t="e">
        <f>AG34/AE34</f>
        <v>#DIV/0!</v>
      </c>
      <c r="AN34" s="47" t="e">
        <f>(AW34-AY34)/(AX34-AW34)</f>
        <v>#DIV/0!</v>
      </c>
      <c r="AO34" s="49" t="e">
        <f>(AX34-AY34)/(AX34-AW34)</f>
        <v>#DIV/0!</v>
      </c>
      <c r="AP34" s="48"/>
      <c r="AQ34" s="48" t="e">
        <f>$H34*($P34+273.15)/($P34-$O34)+$G34*($T34+273.15)/($T34-$O34)+$F34*(273.15+$T34)/($T34-$N34)+$K34*(273.15+$O34)/($O34-$P34)</f>
        <v>#DIV/0!</v>
      </c>
      <c r="AR34" s="47" t="e">
        <f>(AX34-BB34)/(BB34-BC34)</f>
        <v>#DIV/0!</v>
      </c>
      <c r="AS34" s="48" t="e">
        <f>(BC34-AY34)/(BB34-BC34)</f>
        <v>#DIV/0!</v>
      </c>
      <c r="AT34" s="49" t="e">
        <f>(AW34-BA34)/(BA34-AY34)</f>
        <v>#DIV/0!</v>
      </c>
      <c r="AU34" s="49"/>
      <c r="AV34" s="52">
        <f>2/PI()*16750000000000*AU34*AC34*3.6</f>
        <v>0</v>
      </c>
      <c r="AW34" s="47"/>
      <c r="AX34" s="48"/>
      <c r="AY34" s="48"/>
      <c r="AZ34" s="48"/>
      <c r="BA34" s="48"/>
      <c r="BB34" s="48"/>
      <c r="BC34" s="49"/>
      <c r="BD34" s="53"/>
      <c r="BE34" s="53"/>
      <c r="BF34" s="33">
        <f>$AC34/1000/3600*($G34*1300+$H34*1410+$I34*1410+$K34*3600)*(AW34-AY34)*1000</f>
        <v>0</v>
      </c>
      <c r="BG34" s="33">
        <f>$AC34/1000/3600*($G34*1300+$H34*1410+$I34*1410+$K34*3600)*(AY34-AX34)*1000</f>
        <v>0</v>
      </c>
    </row>
    <row r="35" spans="26:33" ht="12.75">
      <c r="Z35" s="54"/>
      <c r="AC35" s="1"/>
      <c r="AF35" s="1"/>
      <c r="AG35" s="1"/>
    </row>
    <row r="36" spans="1:33" ht="12.75">
      <c r="A36" t="s">
        <v>78</v>
      </c>
      <c r="Z36" s="54"/>
      <c r="AC36" s="1"/>
      <c r="AF36" s="1"/>
      <c r="AG36" s="1"/>
    </row>
    <row r="37" spans="3:33" ht="12.75">
      <c r="C37" s="55"/>
      <c r="Z37" s="54"/>
      <c r="AC37" s="1"/>
      <c r="AF37" s="1"/>
      <c r="AG37" s="1"/>
    </row>
    <row r="38" spans="26:33" ht="12.75">
      <c r="Z38" s="54"/>
      <c r="AC38" s="1"/>
      <c r="AF38" s="1"/>
      <c r="AG38" s="1"/>
    </row>
    <row r="39" ht="12.75">
      <c r="Z39" s="54"/>
    </row>
    <row r="40" ht="12.75">
      <c r="Z40" s="54"/>
    </row>
    <row r="41" ht="12.75">
      <c r="Z41" s="54"/>
    </row>
    <row r="42" ht="12.75">
      <c r="Z42" s="54"/>
    </row>
    <row r="43" ht="12.75">
      <c r="Z43" s="54"/>
    </row>
    <row r="44" ht="12.75">
      <c r="Z44" s="54"/>
    </row>
    <row r="45" ht="12.75">
      <c r="Z45" s="54"/>
    </row>
    <row r="46" ht="12.75">
      <c r="Z46" s="54"/>
    </row>
    <row r="47" ht="12.75">
      <c r="Z47" s="54"/>
    </row>
    <row r="48" ht="12.75">
      <c r="Z48" s="54"/>
    </row>
    <row r="49" ht="12.75">
      <c r="Z49" s="54"/>
    </row>
    <row r="50" ht="12.75">
      <c r="Z50" s="54"/>
    </row>
    <row r="51" ht="12.75">
      <c r="Z51" s="54"/>
    </row>
    <row r="52" ht="12.75">
      <c r="Z52" s="54"/>
    </row>
    <row r="53" ht="12.75">
      <c r="Z53" s="54"/>
    </row>
    <row r="54" ht="12.75">
      <c r="Z54" s="54"/>
    </row>
    <row r="55" ht="12.75">
      <c r="Z55" s="54"/>
    </row>
    <row r="56" ht="12.75">
      <c r="Z56" s="54"/>
    </row>
    <row r="57" ht="12.75">
      <c r="Z57" s="54"/>
    </row>
    <row r="58" ht="12.75">
      <c r="Z58" s="54"/>
    </row>
    <row r="59" ht="12.75">
      <c r="Z59" s="54"/>
    </row>
    <row r="60" ht="12.75">
      <c r="Z60" s="54"/>
    </row>
    <row r="61" ht="12.75">
      <c r="Z61" s="54"/>
    </row>
    <row r="62" ht="12.75">
      <c r="Z62" s="54"/>
    </row>
    <row r="63" ht="12.75">
      <c r="Z63" s="54"/>
    </row>
    <row r="64" ht="12.75">
      <c r="Z64" s="54"/>
    </row>
  </sheetData>
  <sheetProtection selectLockedCells="1" selectUnlockedCells="1"/>
  <mergeCells count="10">
    <mergeCell ref="AH2:AK5"/>
    <mergeCell ref="AL5:AM5"/>
    <mergeCell ref="AN5:AO5"/>
    <mergeCell ref="AP5:AQ5"/>
    <mergeCell ref="AR5:AT5"/>
    <mergeCell ref="C6:E6"/>
    <mergeCell ref="Y6:Z6"/>
    <mergeCell ref="AA6:AB6"/>
    <mergeCell ref="AH7:AI7"/>
    <mergeCell ref="AJ7:AK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zoomScale="90" zoomScaleNormal="90"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20.28125" style="0" customWidth="1"/>
    <col min="3" max="3" width="15.57421875" style="0" customWidth="1"/>
    <col min="4" max="5" width="19.421875" style="0" customWidth="1"/>
    <col min="6" max="6" width="17.8515625" style="0" customWidth="1"/>
    <col min="7" max="16384" width="11.57421875" style="0" customWidth="1"/>
  </cols>
  <sheetData>
    <row r="2" spans="1:6" ht="25.5" customHeight="1">
      <c r="A2" s="56"/>
      <c r="B2" s="56" t="s">
        <v>79</v>
      </c>
      <c r="C2" s="56" t="s">
        <v>80</v>
      </c>
      <c r="D2" s="56" t="s">
        <v>81</v>
      </c>
      <c r="E2" s="57" t="s">
        <v>82</v>
      </c>
      <c r="F2" s="57" t="s">
        <v>20</v>
      </c>
    </row>
    <row r="3" spans="1:8" ht="25.5" customHeight="1">
      <c r="A3" s="56" t="s">
        <v>83</v>
      </c>
      <c r="B3" s="56" t="s">
        <v>84</v>
      </c>
      <c r="C3" s="56"/>
      <c r="D3" s="56"/>
      <c r="E3" s="56"/>
      <c r="F3" s="57"/>
      <c r="H3" t="s">
        <v>85</v>
      </c>
    </row>
    <row r="4" spans="1:8" ht="25.5" customHeight="1">
      <c r="A4" s="56" t="s">
        <v>22</v>
      </c>
      <c r="B4" s="56" t="s">
        <v>86</v>
      </c>
      <c r="C4" s="56" t="s">
        <v>86</v>
      </c>
      <c r="D4" s="56" t="s">
        <v>16</v>
      </c>
      <c r="E4" s="56" t="s">
        <v>16</v>
      </c>
      <c r="F4" s="57" t="s">
        <v>16</v>
      </c>
      <c r="H4" t="s">
        <v>87</v>
      </c>
    </row>
    <row r="5" spans="1:8" ht="25.5" customHeight="1">
      <c r="A5" s="56" t="s">
        <v>23</v>
      </c>
      <c r="B5" s="56" t="s">
        <v>88</v>
      </c>
      <c r="C5" s="56" t="s">
        <v>84</v>
      </c>
      <c r="D5" s="56" t="s">
        <v>17</v>
      </c>
      <c r="E5" s="56" t="s">
        <v>17</v>
      </c>
      <c r="F5" s="57" t="s">
        <v>17</v>
      </c>
      <c r="H5" t="s">
        <v>89</v>
      </c>
    </row>
    <row r="6" spans="1:8" ht="25.5" customHeight="1">
      <c r="A6" s="56" t="s">
        <v>24</v>
      </c>
      <c r="B6" s="56" t="s">
        <v>90</v>
      </c>
      <c r="C6" s="56" t="s">
        <v>88</v>
      </c>
      <c r="D6" s="56" t="s">
        <v>18</v>
      </c>
      <c r="E6" s="56" t="s">
        <v>88</v>
      </c>
      <c r="F6" s="57" t="s">
        <v>18</v>
      </c>
      <c r="H6" t="s">
        <v>91</v>
      </c>
    </row>
    <row r="7" spans="1:8" ht="25.5" customHeight="1">
      <c r="A7" s="56" t="s">
        <v>25</v>
      </c>
      <c r="B7" s="56" t="s">
        <v>92</v>
      </c>
      <c r="C7" s="56" t="s">
        <v>90</v>
      </c>
      <c r="D7" s="56" t="s">
        <v>88</v>
      </c>
      <c r="E7" s="56" t="s">
        <v>18</v>
      </c>
      <c r="F7" s="57" t="s">
        <v>88</v>
      </c>
      <c r="H7" t="s">
        <v>93</v>
      </c>
    </row>
    <row r="8" spans="1:8" ht="25.5" customHeight="1">
      <c r="A8" s="56" t="s">
        <v>26</v>
      </c>
      <c r="B8" s="56" t="s">
        <v>94</v>
      </c>
      <c r="C8" s="56" t="s">
        <v>92</v>
      </c>
      <c r="D8" s="56" t="s">
        <v>95</v>
      </c>
      <c r="E8" s="56" t="s">
        <v>84</v>
      </c>
      <c r="F8" s="57" t="s">
        <v>96</v>
      </c>
      <c r="H8" t="s">
        <v>97</v>
      </c>
    </row>
    <row r="9" spans="1:8" ht="25.5" customHeight="1">
      <c r="A9" s="56" t="s">
        <v>27</v>
      </c>
      <c r="B9" s="56" t="s">
        <v>98</v>
      </c>
      <c r="C9" s="56" t="s">
        <v>94</v>
      </c>
      <c r="D9" s="56" t="s">
        <v>99</v>
      </c>
      <c r="E9" s="56" t="s">
        <v>99</v>
      </c>
      <c r="F9" s="56" t="s">
        <v>100</v>
      </c>
      <c r="H9" t="s">
        <v>85</v>
      </c>
    </row>
    <row r="10" spans="1:8" ht="25.5" customHeight="1">
      <c r="A10" s="56" t="s">
        <v>28</v>
      </c>
      <c r="B10" s="56" t="s">
        <v>101</v>
      </c>
      <c r="C10" s="56" t="s">
        <v>98</v>
      </c>
      <c r="D10" s="56" t="s">
        <v>102</v>
      </c>
      <c r="E10" s="56" t="s">
        <v>86</v>
      </c>
      <c r="F10" s="56" t="s">
        <v>95</v>
      </c>
      <c r="H10" t="s">
        <v>103</v>
      </c>
    </row>
    <row r="11" spans="1:8" ht="25.5" customHeight="1">
      <c r="A11" s="56" t="s">
        <v>29</v>
      </c>
      <c r="B11" s="56" t="s">
        <v>104</v>
      </c>
      <c r="C11" s="56" t="s">
        <v>18</v>
      </c>
      <c r="D11" s="56"/>
      <c r="E11" s="56"/>
      <c r="F11" s="56" t="s">
        <v>105</v>
      </c>
      <c r="H11" t="s">
        <v>106</v>
      </c>
    </row>
    <row r="12" spans="1:8" ht="25.5" customHeight="1">
      <c r="A12" s="56" t="s">
        <v>30</v>
      </c>
      <c r="B12" s="56" t="s">
        <v>102</v>
      </c>
      <c r="C12" s="56" t="s">
        <v>102</v>
      </c>
      <c r="D12" s="56"/>
      <c r="E12" s="56"/>
      <c r="F12" s="56" t="s">
        <v>107</v>
      </c>
      <c r="H12" t="s">
        <v>108</v>
      </c>
    </row>
    <row r="13" spans="1:8" ht="25.5" customHeight="1">
      <c r="A13" s="56" t="s">
        <v>31</v>
      </c>
      <c r="B13" s="56" t="s">
        <v>95</v>
      </c>
      <c r="C13" s="56" t="s">
        <v>95</v>
      </c>
      <c r="D13" s="56"/>
      <c r="E13" s="56"/>
      <c r="F13" s="57"/>
      <c r="H13" t="s">
        <v>109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 LSP</dc:creator>
  <cp:keywords/>
  <dc:description/>
  <cp:lastModifiedBy/>
  <dcterms:created xsi:type="dcterms:W3CDTF">2011-09-29T12:19:42Z</dcterms:created>
  <dcterms:modified xsi:type="dcterms:W3CDTF">2014-11-03T14:16:48Z</dcterms:modified>
  <cp:category/>
  <cp:version/>
  <cp:contentType/>
  <cp:contentStatus/>
  <cp:revision>118</cp:revision>
</cp:coreProperties>
</file>